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<sst xmlns="http://schemas.openxmlformats.org/spreadsheetml/2006/main" count="60" uniqueCount="44">
  <si>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GREATER LOS ANGELES AREA MENSA</t>
  </si>
  <si>
    <t>Statement of Financial Position</t>
  </si>
  <si>
    <t>ASSETS:</t>
  </si>
  <si>
    <t>LIABILITIES:</t>
  </si>
  <si>
    <t>Scholarship</t>
  </si>
  <si>
    <t>Fund</t>
  </si>
  <si>
    <t>General</t>
  </si>
  <si>
    <t>TOTAL</t>
  </si>
  <si>
    <t>NET HOLDINGS:</t>
  </si>
  <si>
    <t>Cash &amp; equivalents:</t>
  </si>
  <si>
    <t>Accounts Receivable:</t>
  </si>
  <si>
    <t>Total Assets:</t>
  </si>
  <si>
    <t>Total Liabilities:</t>
  </si>
  <si>
    <t>Liabilities plus Net Holdings:</t>
  </si>
  <si>
    <t>Accounts Payable:</t>
  </si>
  <si>
    <t>National subsidy</t>
  </si>
  <si>
    <t>RG</t>
  </si>
  <si>
    <t>Hi-Desert</t>
  </si>
  <si>
    <t>Outstanding Checks</t>
  </si>
  <si>
    <t>Main Share</t>
  </si>
  <si>
    <t>Share Draft</t>
  </si>
  <si>
    <t>prepared by the GLAAM Finance Committee</t>
  </si>
  <si>
    <t>Checking account x9750 - General</t>
  </si>
  <si>
    <t>Checking account x7846 - RG</t>
  </si>
  <si>
    <t>Credit Union account x8442</t>
  </si>
  <si>
    <t>Newsletter Printing</t>
  </si>
  <si>
    <t>Michael Wong</t>
  </si>
  <si>
    <t>Cash</t>
  </si>
  <si>
    <t>Inl. Emp.</t>
  </si>
  <si>
    <t>RG Registrations</t>
  </si>
  <si>
    <t>Registration Refunds</t>
  </si>
  <si>
    <t>as of April 30, 2015</t>
  </si>
  <si>
    <t>Jonathan Elliott, GLAAM Treasurer 2015-16</t>
  </si>
  <si>
    <t>Undeposited Checks</t>
  </si>
  <si>
    <t>PayPal account</t>
  </si>
  <si>
    <t>Prepaid Expenses:</t>
  </si>
  <si>
    <t>Entertainment</t>
  </si>
  <si>
    <t>as of April 30, 2016</t>
  </si>
  <si>
    <t>4/15-4/16 Change</t>
  </si>
  <si>
    <t>Dave Felt</t>
  </si>
  <si>
    <t>Joyce Hamilton</t>
  </si>
  <si>
    <t>Liz Cheney</t>
  </si>
  <si>
    <t>May 15, 2016</t>
  </si>
  <si>
    <t>Madeline Walker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</si>
</sst>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3" fontId="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3" fillId="0" borderId="0" xfId="0" applyNumberFormat="1" applyFont="1" applyFill="1" applyAlignment="1">
      <alignment/>
    </xf>
    <xf numFmtId="43" fontId="0" fillId="0" borderId="10" xfId="0" applyNumberFormat="1" applyFill="1" applyBorder="1" applyAlignment="1">
      <alignment horizontal="center"/>
    </xf>
    <xf numFmtId="43" fontId="0" fillId="0" borderId="11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43" fontId="0" fillId="0" borderId="14" xfId="0" applyNumberForma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15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44" fontId="0" fillId="0" borderId="12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15" xfId="44" applyFont="1" applyFill="1" applyBorder="1" applyAlignment="1">
      <alignment/>
    </xf>
    <xf numFmtId="44" fontId="0" fillId="0" borderId="16" xfId="44" applyFont="1" applyFill="1" applyBorder="1" applyAlignment="1">
      <alignment/>
    </xf>
    <xf numFmtId="43" fontId="3" fillId="0" borderId="0" xfId="0" applyNumberFormat="1" applyFont="1" applyFill="1" applyAlignment="1">
      <alignment/>
    </xf>
    <xf numFmtId="44" fontId="7" fillId="0" borderId="12" xfId="44" applyFont="1" applyFill="1" applyBorder="1" applyAlignment="1">
      <alignment/>
    </xf>
    <xf numFmtId="44" fontId="7" fillId="0" borderId="0" xfId="44" applyFont="1" applyFill="1" applyBorder="1" applyAlignment="1">
      <alignment/>
    </xf>
    <xf numFmtId="44" fontId="7" fillId="0" borderId="15" xfId="44" applyFont="1" applyFill="1" applyBorder="1" applyAlignment="1">
      <alignment/>
    </xf>
    <xf numFmtId="43" fontId="0" fillId="0" borderId="17" xfId="0" applyNumberFormat="1" applyFill="1" applyBorder="1" applyAlignment="1">
      <alignment/>
    </xf>
    <xf numFmtId="43" fontId="0" fillId="0" borderId="18" xfId="0" applyNumberFormat="1" applyFill="1" applyBorder="1" applyAlignment="1">
      <alignment/>
    </xf>
    <xf numFmtId="43" fontId="0" fillId="0" borderId="19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4" fontId="3" fillId="0" borderId="12" xfId="44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4" fontId="3" fillId="0" borderId="15" xfId="44" applyFont="1" applyFill="1" applyBorder="1" applyAlignment="1">
      <alignment/>
    </xf>
    <xf numFmtId="44" fontId="3" fillId="0" borderId="16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44" fontId="6" fillId="0" borderId="12" xfId="44" applyFont="1" applyFill="1" applyBorder="1" applyAlignment="1">
      <alignment/>
    </xf>
    <xf numFmtId="44" fontId="6" fillId="0" borderId="0" xfId="44" applyFont="1" applyFill="1" applyBorder="1" applyAlignment="1">
      <alignment/>
    </xf>
    <xf numFmtId="44" fontId="6" fillId="0" borderId="15" xfId="44" applyFont="1" applyFill="1" applyBorder="1" applyAlignment="1">
      <alignment/>
    </xf>
    <xf numFmtId="44" fontId="6" fillId="0" borderId="16" xfId="44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 quotePrefix="1">
      <alignment/>
    </xf>
    <xf numFmtId="0" fontId="0" fillId="0" borderId="0" xfId="0" applyFill="1" applyAlignment="1" quotePrefix="1">
      <alignment horizontal="left"/>
    </xf>
    <xf numFmtId="15" fontId="0" fillId="0" borderId="0" xfId="0" applyNumberFormat="1" applyFill="1" applyAlignment="1" quotePrefix="1">
      <alignment horizontal="left"/>
    </xf>
    <xf numFmtId="44" fontId="3" fillId="0" borderId="0" xfId="44" applyFont="1" applyFill="1" applyBorder="1" applyAlignment="1">
      <alignment/>
    </xf>
    <xf numFmtId="43" fontId="0" fillId="0" borderId="0" xfId="0" applyNumberFormat="1" applyFill="1" applyAlignment="1" quotePrefix="1">
      <alignment horizontal="left"/>
    </xf>
    <xf numFmtId="44" fontId="0" fillId="0" borderId="0" xfId="44" applyFont="1" applyFill="1" applyAlignment="1">
      <alignment/>
    </xf>
    <xf numFmtId="43" fontId="0" fillId="0" borderId="0" xfId="42" applyFont="1" applyFill="1" applyBorder="1" applyAlignment="1">
      <alignment/>
    </xf>
    <xf numFmtId="43" fontId="0" fillId="0" borderId="12" xfId="42" applyFont="1" applyFill="1" applyBorder="1" applyAlignment="1">
      <alignment/>
    </xf>
    <xf numFmtId="43" fontId="3" fillId="0" borderId="0" xfId="0" applyNumberFormat="1" applyFont="1" applyFill="1" applyAlignment="1" quotePrefix="1">
      <alignment horizontal="center"/>
    </xf>
    <xf numFmtId="43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0" fillId="0" borderId="13" xfId="0" applyNumberFormat="1" applyFill="1" applyBorder="1" applyAlignment="1" quotePrefix="1">
      <alignment horizontal="center" vertical="center" wrapText="1"/>
    </xf>
    <xf numFmtId="43" fontId="0" fillId="0" borderId="15" xfId="0" applyNumberFormat="1" applyFill="1" applyBorder="1" applyAlignment="1">
      <alignment horizontal="center" vertical="center" wrapText="1"/>
    </xf>
    <xf numFmtId="43" fontId="0" fillId="0" borderId="19" xfId="0" applyNumberFormat="1" applyFill="1" applyBorder="1" applyAlignment="1">
      <alignment horizontal="center" vertical="center" wrapText="1"/>
    </xf>
    <xf numFmtId="43" fontId="0" fillId="0" borderId="23" xfId="0" applyNumberFormat="1" applyFill="1" applyBorder="1" applyAlignment="1" quotePrefix="1">
      <alignment horizontal="center"/>
    </xf>
    <xf numFmtId="43" fontId="0" fillId="0" borderId="24" xfId="0" applyNumberFormat="1" applyFill="1" applyBorder="1" applyAlignment="1">
      <alignment horizontal="center"/>
    </xf>
    <xf numFmtId="43" fontId="0" fillId="0" borderId="25" xfId="0" applyNumberForma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 vertical="center"/>
    </xf>
    <xf numFmtId="43" fontId="3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9"/>
  <sheetViews>
    <sheetView showGridLines="0"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3" width="5.7109375" style="2" customWidth="1"/>
    <col min="4" max="4" width="26.8515625" style="2" customWidth="1"/>
    <col min="5" max="6" width="12.140625" style="2" bestFit="1" customWidth="1"/>
    <col min="7" max="7" width="12.00390625" style="2" bestFit="1" customWidth="1"/>
    <col min="8" max="8" width="11.140625" style="2" customWidth="1"/>
    <col min="9" max="9" width="10.00390625" style="2" bestFit="1" customWidth="1"/>
    <col min="10" max="11" width="12.140625" style="2" bestFit="1" customWidth="1"/>
    <col min="12" max="12" width="11.140625" style="2" bestFit="1" customWidth="1"/>
    <col min="13" max="13" width="12.421875" style="2" bestFit="1" customWidth="1"/>
    <col min="14" max="14" width="11.140625" style="2" customWidth="1"/>
    <col min="15" max="15" width="9.28125" style="2" bestFit="1" customWidth="1"/>
    <col min="16" max="17" width="12.140625" style="2" bestFit="1" customWidth="1"/>
    <col min="18" max="16384" width="9.140625" style="2" customWidth="1"/>
  </cols>
  <sheetData>
    <row r="2" spans="1:21" ht="12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"/>
      <c r="S2" s="1"/>
      <c r="T2" s="1"/>
      <c r="U2" s="1"/>
    </row>
    <row r="4" spans="1:21" ht="12.7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3"/>
      <c r="S4" s="3"/>
      <c r="T4" s="3"/>
      <c r="U4" s="3"/>
    </row>
    <row r="5" spans="1:21" ht="12.75">
      <c r="A5" s="47" t="str">
        <f>E9</f>
        <v>as of April 30, 2016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3"/>
      <c r="S5" s="3"/>
      <c r="T5" s="3"/>
      <c r="U5" s="3"/>
    </row>
    <row r="9" spans="5:17" ht="12.75">
      <c r="E9" s="53" t="s">
        <v>37</v>
      </c>
      <c r="F9" s="54"/>
      <c r="G9" s="54"/>
      <c r="H9" s="54"/>
      <c r="I9" s="54"/>
      <c r="J9" s="55"/>
      <c r="K9" s="53" t="s">
        <v>31</v>
      </c>
      <c r="L9" s="54"/>
      <c r="M9" s="54"/>
      <c r="N9" s="54"/>
      <c r="O9" s="54"/>
      <c r="P9" s="55"/>
      <c r="Q9" s="50" t="s">
        <v>38</v>
      </c>
    </row>
    <row r="10" spans="5:17" ht="12.75">
      <c r="E10" s="4" t="s">
        <v>6</v>
      </c>
      <c r="F10" s="5" t="s">
        <v>16</v>
      </c>
      <c r="G10" s="5" t="s">
        <v>4</v>
      </c>
      <c r="H10" s="5" t="s">
        <v>28</v>
      </c>
      <c r="I10" s="5" t="s">
        <v>17</v>
      </c>
      <c r="J10" s="56" t="s">
        <v>7</v>
      </c>
      <c r="K10" s="5" t="s">
        <v>6</v>
      </c>
      <c r="L10" s="5" t="s">
        <v>16</v>
      </c>
      <c r="M10" s="5" t="s">
        <v>4</v>
      </c>
      <c r="N10" s="5" t="s">
        <v>28</v>
      </c>
      <c r="O10" s="5" t="s">
        <v>17</v>
      </c>
      <c r="P10" s="56" t="s">
        <v>7</v>
      </c>
      <c r="Q10" s="51"/>
    </row>
    <row r="11" spans="5:17" ht="12.75">
      <c r="E11" s="6" t="s">
        <v>5</v>
      </c>
      <c r="F11" s="7" t="s">
        <v>5</v>
      </c>
      <c r="G11" s="7" t="s">
        <v>5</v>
      </c>
      <c r="H11" s="7" t="s">
        <v>5</v>
      </c>
      <c r="I11" s="7" t="s">
        <v>5</v>
      </c>
      <c r="J11" s="57"/>
      <c r="K11" s="7" t="s">
        <v>5</v>
      </c>
      <c r="L11" s="7" t="s">
        <v>5</v>
      </c>
      <c r="M11" s="7" t="s">
        <v>5</v>
      </c>
      <c r="N11" s="7" t="s">
        <v>5</v>
      </c>
      <c r="O11" s="7" t="s">
        <v>5</v>
      </c>
      <c r="P11" s="57"/>
      <c r="Q11" s="52"/>
    </row>
    <row r="12" spans="1:17" ht="12.75">
      <c r="A12" s="2" t="s">
        <v>2</v>
      </c>
      <c r="E12" s="8"/>
      <c r="F12" s="9"/>
      <c r="G12" s="9"/>
      <c r="H12" s="9"/>
      <c r="I12" s="9"/>
      <c r="J12" s="10"/>
      <c r="K12" s="9"/>
      <c r="L12" s="9"/>
      <c r="M12" s="9"/>
      <c r="N12" s="9"/>
      <c r="O12" s="9"/>
      <c r="P12" s="10"/>
      <c r="Q12" s="11"/>
    </row>
    <row r="13" spans="5:17" ht="12.75">
      <c r="E13" s="12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4"/>
      <c r="Q13" s="15"/>
    </row>
    <row r="14" spans="2:17" ht="12.75">
      <c r="B14" s="2" t="s">
        <v>9</v>
      </c>
      <c r="E14" s="12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4"/>
      <c r="Q14" s="15"/>
    </row>
    <row r="15" spans="5:17" ht="12.75">
      <c r="E15" s="12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4"/>
      <c r="Q15" s="15"/>
    </row>
    <row r="16" spans="3:17" ht="12.75">
      <c r="C16" s="43" t="s">
        <v>22</v>
      </c>
      <c r="E16" s="16">
        <f>K16+3280.16</f>
        <v>33544.01999999999</v>
      </c>
      <c r="F16" s="44">
        <f>L16-263.39</f>
        <v>-263.39</v>
      </c>
      <c r="G16" s="45"/>
      <c r="H16" s="17">
        <f>N16</f>
        <v>4017.4</v>
      </c>
      <c r="I16" s="17"/>
      <c r="J16" s="18">
        <f>SUM(E16:I16)</f>
        <v>37298.02999999999</v>
      </c>
      <c r="K16" s="17">
        <v>30263.859999999993</v>
      </c>
      <c r="L16" s="2">
        <v>0</v>
      </c>
      <c r="M16" s="45"/>
      <c r="N16" s="17">
        <v>4017.4</v>
      </c>
      <c r="O16" s="17"/>
      <c r="P16" s="18">
        <f>SUM(K16:O16)</f>
        <v>34281.259999999995</v>
      </c>
      <c r="Q16" s="19">
        <f>J16-P16</f>
        <v>3016.769999999997</v>
      </c>
    </row>
    <row r="17" spans="5:17" ht="12.75">
      <c r="E17" s="12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4"/>
      <c r="Q17" s="15"/>
    </row>
    <row r="18" spans="3:17" ht="12.75">
      <c r="C18" s="43" t="s">
        <v>23</v>
      </c>
      <c r="E18" s="16"/>
      <c r="F18" s="17">
        <f>L18-357.61</f>
        <v>7900.569625000003</v>
      </c>
      <c r="G18" s="13"/>
      <c r="H18" s="13"/>
      <c r="I18" s="13"/>
      <c r="J18" s="14">
        <f>SUM(E18:I18)</f>
        <v>7900.569625000003</v>
      </c>
      <c r="K18" s="45"/>
      <c r="L18" s="17">
        <v>8258.179625000002</v>
      </c>
      <c r="M18" s="13"/>
      <c r="N18" s="13"/>
      <c r="O18" s="13"/>
      <c r="P18" s="14">
        <f>SUM(K18:O18)</f>
        <v>8258.179625000002</v>
      </c>
      <c r="Q18" s="15">
        <f>J18-P18</f>
        <v>-357.6099999999997</v>
      </c>
    </row>
    <row r="19" spans="5:17" ht="12.75">
      <c r="E19" s="12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4"/>
      <c r="Q19" s="15"/>
    </row>
    <row r="20" spans="3:17" ht="12.75">
      <c r="C20" s="43" t="s">
        <v>24</v>
      </c>
      <c r="E20" s="12"/>
      <c r="F20" s="13"/>
      <c r="G20" s="13"/>
      <c r="H20" s="13"/>
      <c r="I20" s="17">
        <f>SUM(I22:I24)</f>
        <v>656.44</v>
      </c>
      <c r="J20" s="14">
        <f>SUM(E20:I20)</f>
        <v>656.44</v>
      </c>
      <c r="K20" s="13"/>
      <c r="L20" s="13"/>
      <c r="M20" s="13"/>
      <c r="N20" s="13"/>
      <c r="O20" s="17">
        <f>SUM(O22:O24)</f>
        <v>661.45</v>
      </c>
      <c r="P20" s="14">
        <f>SUM(K20:O20)</f>
        <v>661.45</v>
      </c>
      <c r="Q20" s="15">
        <f>J20-P20</f>
        <v>-5.009999999999991</v>
      </c>
    </row>
    <row r="21" spans="5:17" ht="12.75">
      <c r="E21" s="12"/>
      <c r="F21" s="13"/>
      <c r="G21" s="13"/>
      <c r="H21" s="13"/>
      <c r="I21" s="17"/>
      <c r="J21" s="14"/>
      <c r="K21" s="13"/>
      <c r="L21" s="13"/>
      <c r="M21" s="13"/>
      <c r="N21" s="13"/>
      <c r="O21" s="17"/>
      <c r="P21" s="14"/>
      <c r="Q21" s="15"/>
    </row>
    <row r="22" spans="4:17" ht="12.75">
      <c r="D22" s="2" t="s">
        <v>19</v>
      </c>
      <c r="E22" s="12"/>
      <c r="F22" s="13"/>
      <c r="G22" s="13"/>
      <c r="H22" s="13"/>
      <c r="I22" s="13">
        <f>O22+0.04</f>
        <v>50.239999999999995</v>
      </c>
      <c r="J22" s="14"/>
      <c r="K22" s="13"/>
      <c r="L22" s="13"/>
      <c r="M22" s="13"/>
      <c r="N22" s="13"/>
      <c r="O22" s="13">
        <v>50.199999999999996</v>
      </c>
      <c r="P22" s="14"/>
      <c r="Q22" s="15"/>
    </row>
    <row r="23" spans="4:17" ht="12.75">
      <c r="D23" s="2" t="s">
        <v>20</v>
      </c>
      <c r="E23" s="12"/>
      <c r="F23" s="13"/>
      <c r="G23" s="13"/>
      <c r="H23" s="13"/>
      <c r="I23" s="13">
        <f>O23-5.05</f>
        <v>606.2</v>
      </c>
      <c r="J23" s="14"/>
      <c r="K23" s="13"/>
      <c r="L23" s="13"/>
      <c r="M23" s="13"/>
      <c r="N23" s="13"/>
      <c r="O23" s="13">
        <v>611.25</v>
      </c>
      <c r="P23" s="14"/>
      <c r="Q23" s="15"/>
    </row>
    <row r="24" spans="5:17" ht="12.75">
      <c r="E24" s="12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4"/>
      <c r="Q24" s="15"/>
    </row>
    <row r="25" spans="3:17" ht="12.75">
      <c r="C25" s="2" t="s">
        <v>34</v>
      </c>
      <c r="E25" s="12"/>
      <c r="F25" s="17"/>
      <c r="G25" s="13"/>
      <c r="H25" s="13"/>
      <c r="I25" s="13"/>
      <c r="J25" s="14">
        <f>SUM(E25:I25)</f>
        <v>0</v>
      </c>
      <c r="K25" s="13"/>
      <c r="L25" s="13"/>
      <c r="M25" s="13"/>
      <c r="N25" s="13"/>
      <c r="O25" s="13"/>
      <c r="P25" s="14">
        <f>SUM(K25:O25)</f>
        <v>0</v>
      </c>
      <c r="Q25" s="15">
        <f>J25-P25</f>
        <v>0</v>
      </c>
    </row>
    <row r="26" spans="5:17" ht="12.75">
      <c r="E26" s="12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4"/>
      <c r="Q26" s="15"/>
    </row>
    <row r="27" spans="3:17" ht="12.75">
      <c r="C27" s="2" t="s">
        <v>33</v>
      </c>
      <c r="E27" s="46"/>
      <c r="F27" s="17"/>
      <c r="G27" s="13"/>
      <c r="H27" s="45"/>
      <c r="I27" s="13"/>
      <c r="J27" s="14">
        <f>SUM(E27:I27)</f>
        <v>0</v>
      </c>
      <c r="K27" s="13"/>
      <c r="L27" s="13"/>
      <c r="M27" s="13"/>
      <c r="N27" s="13"/>
      <c r="O27" s="13"/>
      <c r="P27" s="14">
        <f>SUM(K27:O27)</f>
        <v>0</v>
      </c>
      <c r="Q27" s="15">
        <f>J27-P27</f>
        <v>0</v>
      </c>
    </row>
    <row r="28" spans="5:17" ht="12.75">
      <c r="E28" s="12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4"/>
      <c r="Q28" s="15"/>
    </row>
    <row r="29" spans="3:17" ht="12.75">
      <c r="C29" s="43" t="s">
        <v>27</v>
      </c>
      <c r="E29" s="16"/>
      <c r="F29" s="45"/>
      <c r="G29" s="13"/>
      <c r="H29" s="13"/>
      <c r="I29" s="17">
        <f>O29</f>
        <v>60</v>
      </c>
      <c r="J29" s="14">
        <f>SUM(E29:I29)</f>
        <v>60</v>
      </c>
      <c r="K29" s="13"/>
      <c r="L29" s="45"/>
      <c r="M29" s="13"/>
      <c r="N29" s="13"/>
      <c r="O29" s="17">
        <v>60</v>
      </c>
      <c r="P29" s="14">
        <f>SUM(K29:O29)</f>
        <v>60</v>
      </c>
      <c r="Q29" s="15">
        <f>J29-P29</f>
        <v>0</v>
      </c>
    </row>
    <row r="30" spans="5:17" ht="12.75">
      <c r="E30" s="12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4"/>
      <c r="Q30" s="15"/>
    </row>
    <row r="31" spans="2:17" ht="12.75">
      <c r="B31" s="2" t="s">
        <v>10</v>
      </c>
      <c r="E31" s="16">
        <f>SUM(E32:E35)</f>
        <v>1875.6999999999996</v>
      </c>
      <c r="F31" s="17">
        <f>SUM(F32:F35)</f>
        <v>250</v>
      </c>
      <c r="G31" s="13"/>
      <c r="H31" s="13"/>
      <c r="I31" s="13"/>
      <c r="J31" s="14">
        <f>SUM(E31:I31)</f>
        <v>2125.7</v>
      </c>
      <c r="K31" s="16">
        <f>SUM(K32:K35)</f>
        <v>1655.5999999999997</v>
      </c>
      <c r="L31" s="17">
        <f>SUM(L32:L35)</f>
        <v>278</v>
      </c>
      <c r="M31" s="13"/>
      <c r="N31" s="13"/>
      <c r="O31" s="13"/>
      <c r="P31" s="14">
        <f>SUM(K31:O31)</f>
        <v>1933.5999999999997</v>
      </c>
      <c r="Q31" s="15">
        <f>J31-P31</f>
        <v>192.10000000000014</v>
      </c>
    </row>
    <row r="32" spans="5:17" ht="12.75">
      <c r="E32" s="12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4"/>
      <c r="Q32" s="15"/>
    </row>
    <row r="33" spans="3:17" ht="12.75">
      <c r="C33" s="2" t="s">
        <v>15</v>
      </c>
      <c r="E33" s="12">
        <f>K33+220.1</f>
        <v>1875.6999999999996</v>
      </c>
      <c r="F33" s="13"/>
      <c r="G33" s="13"/>
      <c r="H33" s="13"/>
      <c r="I33" s="13"/>
      <c r="J33" s="14"/>
      <c r="K33" s="13">
        <v>1655.5999999999997</v>
      </c>
      <c r="L33" s="13"/>
      <c r="M33" s="13"/>
      <c r="N33" s="13"/>
      <c r="O33" s="13"/>
      <c r="P33" s="14"/>
      <c r="Q33" s="15"/>
    </row>
    <row r="34" spans="3:17" ht="12.75">
      <c r="C34" s="2" t="s">
        <v>29</v>
      </c>
      <c r="E34" s="12"/>
      <c r="F34" s="45">
        <f>L34-28</f>
        <v>250</v>
      </c>
      <c r="G34" s="13"/>
      <c r="H34" s="13"/>
      <c r="I34" s="13"/>
      <c r="J34" s="14"/>
      <c r="K34" s="13"/>
      <c r="L34" s="13">
        <v>278</v>
      </c>
      <c r="M34" s="13"/>
      <c r="N34" s="13"/>
      <c r="O34" s="13"/>
      <c r="P34" s="14"/>
      <c r="Q34" s="15"/>
    </row>
    <row r="35" spans="5:17" ht="12.75">
      <c r="E35" s="12"/>
      <c r="F35" s="45"/>
      <c r="G35" s="13"/>
      <c r="H35" s="13"/>
      <c r="I35" s="13"/>
      <c r="J35" s="14"/>
      <c r="K35" s="13"/>
      <c r="L35" s="13"/>
      <c r="M35" s="13"/>
      <c r="N35" s="13"/>
      <c r="O35" s="13"/>
      <c r="P35" s="14"/>
      <c r="Q35" s="15"/>
    </row>
    <row r="36" spans="2:17" ht="12.75">
      <c r="B36" s="2" t="s">
        <v>35</v>
      </c>
      <c r="E36" s="16">
        <f>SUM(E37:E39)</f>
        <v>1391</v>
      </c>
      <c r="F36" s="45"/>
      <c r="G36" s="13"/>
      <c r="H36" s="13"/>
      <c r="I36" s="13"/>
      <c r="J36" s="14">
        <f>SUM(E36:I36)</f>
        <v>1391</v>
      </c>
      <c r="K36" s="13">
        <v>0</v>
      </c>
      <c r="L36" s="13"/>
      <c r="M36" s="13"/>
      <c r="N36" s="13"/>
      <c r="O36" s="13"/>
      <c r="P36" s="14">
        <f>SUM(K36:O36)</f>
        <v>0</v>
      </c>
      <c r="Q36" s="15">
        <f>J36-P36</f>
        <v>1391</v>
      </c>
    </row>
    <row r="37" spans="5:17" ht="12.75">
      <c r="E37" s="12"/>
      <c r="F37" s="45"/>
      <c r="G37" s="13"/>
      <c r="H37" s="13"/>
      <c r="I37" s="13"/>
      <c r="J37" s="14"/>
      <c r="K37" s="13"/>
      <c r="L37" s="13"/>
      <c r="M37" s="13"/>
      <c r="N37" s="13"/>
      <c r="O37" s="13"/>
      <c r="P37" s="14"/>
      <c r="Q37" s="15"/>
    </row>
    <row r="38" spans="3:17" ht="12.75">
      <c r="C38" s="2" t="s">
        <v>36</v>
      </c>
      <c r="E38" s="12">
        <f>K38+1391</f>
        <v>1391</v>
      </c>
      <c r="F38" s="45"/>
      <c r="G38" s="13"/>
      <c r="H38" s="13"/>
      <c r="I38" s="13"/>
      <c r="J38" s="14"/>
      <c r="K38" s="13">
        <v>0</v>
      </c>
      <c r="L38" s="13"/>
      <c r="M38" s="13"/>
      <c r="N38" s="13"/>
      <c r="O38" s="13"/>
      <c r="P38" s="14"/>
      <c r="Q38" s="15"/>
    </row>
    <row r="39" spans="5:17" ht="12.75">
      <c r="E39" s="12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4"/>
      <c r="Q39" s="15"/>
    </row>
    <row r="40" spans="5:17" ht="12.75">
      <c r="E40" s="12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4"/>
      <c r="Q40" s="15"/>
    </row>
    <row r="41" spans="1:17" s="20" customFormat="1" ht="15">
      <c r="A41" s="20" t="s">
        <v>11</v>
      </c>
      <c r="E41" s="21">
        <f>E16+E18+E20+E27+E29+E31+E36</f>
        <v>36810.71999999999</v>
      </c>
      <c r="F41" s="22">
        <f>F16+F18+F20+F27+F29+F31+F36</f>
        <v>7887.1796250000025</v>
      </c>
      <c r="G41" s="22">
        <f>G16+G18+G20+G27+G29+G31+G36</f>
        <v>0</v>
      </c>
      <c r="H41" s="22">
        <f>H16+H18+H20+H27+H29+H31+H36</f>
        <v>4017.4</v>
      </c>
      <c r="I41" s="22">
        <f>I16+I18+I20+I27+I29+I31+I36</f>
        <v>716.44</v>
      </c>
      <c r="J41" s="23">
        <f>SUM(J13:J40)</f>
        <v>49431.739624999995</v>
      </c>
      <c r="K41" s="21">
        <f>K16+K18+K20+K27+K29+K31+K36</f>
        <v>31919.459999999992</v>
      </c>
      <c r="L41" s="22">
        <f>L16+L18+L20+L27+L29+L31+L36</f>
        <v>8536.179625000002</v>
      </c>
      <c r="M41" s="22">
        <f>M16+M18+M20+M27+M29+M31+M36</f>
        <v>0</v>
      </c>
      <c r="N41" s="22">
        <f>N16+N18+N20+N27+N29+N31+N36</f>
        <v>4017.4</v>
      </c>
      <c r="O41" s="22">
        <f>O16+O18+O20+O27+O29+O31+O36</f>
        <v>721.45</v>
      </c>
      <c r="P41" s="23">
        <f>SUM(P13:P40)</f>
        <v>45194.489624999995</v>
      </c>
      <c r="Q41" s="23">
        <f>SUM(Q13:Q40)</f>
        <v>4237.249999999997</v>
      </c>
    </row>
    <row r="42" spans="1:17" ht="12.75">
      <c r="A42" s="24"/>
      <c r="B42" s="24"/>
      <c r="C42" s="24"/>
      <c r="D42" s="24"/>
      <c r="E42" s="25"/>
      <c r="F42" s="24"/>
      <c r="G42" s="24"/>
      <c r="H42" s="24"/>
      <c r="I42" s="24"/>
      <c r="J42" s="26"/>
      <c r="K42" s="24"/>
      <c r="L42" s="24"/>
      <c r="M42" s="24"/>
      <c r="N42" s="24"/>
      <c r="O42" s="24"/>
      <c r="P42" s="26"/>
      <c r="Q42" s="27"/>
    </row>
    <row r="43" spans="5:17" ht="12.75">
      <c r="E43" s="12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4"/>
      <c r="Q43" s="15"/>
    </row>
    <row r="44" spans="1:17" ht="12.75">
      <c r="A44" s="2" t="s">
        <v>3</v>
      </c>
      <c r="E44" s="12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4"/>
      <c r="Q44" s="15"/>
    </row>
    <row r="45" spans="5:17" ht="12.75">
      <c r="E45" s="12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4"/>
      <c r="Q45" s="15"/>
    </row>
    <row r="46" spans="2:17" ht="12.75">
      <c r="B46" s="2" t="s">
        <v>9</v>
      </c>
      <c r="E46" s="12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4"/>
      <c r="Q46" s="15"/>
    </row>
    <row r="47" spans="5:17" ht="12.75">
      <c r="E47" s="12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4"/>
      <c r="Q47" s="15"/>
    </row>
    <row r="48" spans="3:17" ht="12.75">
      <c r="C48" s="2" t="s">
        <v>18</v>
      </c>
      <c r="E48" s="16">
        <f>K48+793.72</f>
        <v>793.72</v>
      </c>
      <c r="F48" s="45">
        <f>L48-706.69</f>
        <v>0</v>
      </c>
      <c r="G48" s="13"/>
      <c r="H48" s="13"/>
      <c r="I48" s="17">
        <f>O48</f>
        <v>130.26999999999998</v>
      </c>
      <c r="J48" s="18">
        <f>SUM(E48:I48)</f>
        <v>923.99</v>
      </c>
      <c r="K48" s="45">
        <v>0</v>
      </c>
      <c r="L48" s="17">
        <v>706.69</v>
      </c>
      <c r="M48" s="13"/>
      <c r="N48" s="13"/>
      <c r="O48" s="17">
        <v>130.26999999999998</v>
      </c>
      <c r="P48" s="18">
        <f>SUM(K48:O48)</f>
        <v>836.96</v>
      </c>
      <c r="Q48" s="19">
        <f>J48-P48</f>
        <v>87.02999999999997</v>
      </c>
    </row>
    <row r="49" spans="5:17" ht="12.75">
      <c r="E49" s="12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4"/>
      <c r="Q49" s="15"/>
    </row>
    <row r="50" spans="2:17" ht="12.75">
      <c r="B50" s="2" t="s">
        <v>14</v>
      </c>
      <c r="E50" s="16">
        <f>SUM(E51:E59)</f>
        <v>1976.3</v>
      </c>
      <c r="F50" s="45">
        <f>SUM(F51:F59)</f>
        <v>0</v>
      </c>
      <c r="G50" s="13"/>
      <c r="H50" s="13"/>
      <c r="I50" s="17"/>
      <c r="J50" s="14">
        <f>SUM(E50:I50)</f>
        <v>1976.3</v>
      </c>
      <c r="K50" s="16">
        <f>SUM(K51:K59)</f>
        <v>913.4</v>
      </c>
      <c r="L50" s="17">
        <f>SUM(L51:L59)</f>
        <v>5</v>
      </c>
      <c r="M50" s="17"/>
      <c r="N50" s="17"/>
      <c r="O50" s="13"/>
      <c r="P50" s="14">
        <f>SUM(K50:O50)</f>
        <v>918.4</v>
      </c>
      <c r="Q50" s="15">
        <f>J50-P50</f>
        <v>1057.9</v>
      </c>
    </row>
    <row r="51" spans="5:17" ht="12.75">
      <c r="E51" s="12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4"/>
      <c r="Q51" s="15"/>
    </row>
    <row r="52" spans="3:17" ht="12.75">
      <c r="C52" s="43" t="s">
        <v>25</v>
      </c>
      <c r="E52" s="12">
        <f>K52-660</f>
        <v>0</v>
      </c>
      <c r="F52" s="13"/>
      <c r="G52" s="13"/>
      <c r="H52" s="13"/>
      <c r="I52" s="13"/>
      <c r="J52" s="14"/>
      <c r="K52" s="13">
        <v>660</v>
      </c>
      <c r="L52" s="13"/>
      <c r="M52" s="13"/>
      <c r="N52" s="13"/>
      <c r="O52" s="13"/>
      <c r="P52" s="14"/>
      <c r="Q52" s="15"/>
    </row>
    <row r="53" spans="3:17" ht="12.75">
      <c r="C53" s="43" t="s">
        <v>30</v>
      </c>
      <c r="E53" s="12"/>
      <c r="F53" s="13">
        <f>L53-5</f>
        <v>0</v>
      </c>
      <c r="G53" s="13"/>
      <c r="H53" s="13"/>
      <c r="I53" s="13"/>
      <c r="J53" s="14"/>
      <c r="K53" s="13"/>
      <c r="L53" s="13">
        <v>5</v>
      </c>
      <c r="M53" s="13"/>
      <c r="N53" s="13"/>
      <c r="O53" s="13"/>
      <c r="P53" s="14"/>
      <c r="Q53" s="15"/>
    </row>
    <row r="54" spans="3:17" ht="12.75">
      <c r="C54" s="43" t="s">
        <v>39</v>
      </c>
      <c r="E54" s="12">
        <f>K54+80.76</f>
        <v>80.76</v>
      </c>
      <c r="F54" s="13"/>
      <c r="G54" s="13"/>
      <c r="H54" s="13"/>
      <c r="I54" s="13"/>
      <c r="J54" s="14"/>
      <c r="K54" s="13">
        <v>0</v>
      </c>
      <c r="L54" s="13"/>
      <c r="M54" s="13"/>
      <c r="N54" s="13"/>
      <c r="O54" s="13"/>
      <c r="P54" s="14"/>
      <c r="Q54" s="15"/>
    </row>
    <row r="55" spans="3:17" ht="12.75">
      <c r="C55" s="43" t="s">
        <v>40</v>
      </c>
      <c r="E55" s="12">
        <f>K55+79.14</f>
        <v>79.14</v>
      </c>
      <c r="F55" s="13"/>
      <c r="G55" s="13"/>
      <c r="H55" s="13"/>
      <c r="I55" s="13"/>
      <c r="J55" s="14"/>
      <c r="K55" s="13">
        <v>0</v>
      </c>
      <c r="L55" s="13"/>
      <c r="M55" s="13"/>
      <c r="N55" s="13"/>
      <c r="O55" s="13"/>
      <c r="P55" s="14"/>
      <c r="Q55" s="15"/>
    </row>
    <row r="56" spans="3:17" ht="12.75">
      <c r="C56" s="43" t="s">
        <v>41</v>
      </c>
      <c r="E56" s="12">
        <f>K56+135</f>
        <v>135</v>
      </c>
      <c r="F56" s="13"/>
      <c r="G56" s="13"/>
      <c r="H56" s="13"/>
      <c r="I56" s="13"/>
      <c r="J56" s="14"/>
      <c r="K56" s="13">
        <v>0</v>
      </c>
      <c r="L56" s="13"/>
      <c r="M56" s="13"/>
      <c r="N56" s="13"/>
      <c r="O56" s="13"/>
      <c r="P56" s="14"/>
      <c r="Q56" s="15"/>
    </row>
    <row r="57" spans="3:17" ht="12.75">
      <c r="C57" s="43" t="s">
        <v>43</v>
      </c>
      <c r="E57" s="12">
        <f>K57+406.57</f>
        <v>406.57</v>
      </c>
      <c r="F57" s="13"/>
      <c r="G57" s="13"/>
      <c r="H57" s="13"/>
      <c r="I57" s="13"/>
      <c r="J57" s="14"/>
      <c r="K57" s="13">
        <v>0</v>
      </c>
      <c r="L57" s="13"/>
      <c r="M57" s="13"/>
      <c r="N57" s="13"/>
      <c r="O57" s="13"/>
      <c r="P57" s="14"/>
      <c r="Q57" s="15"/>
    </row>
    <row r="58" spans="3:17" ht="12.75">
      <c r="C58" s="43" t="s">
        <v>26</v>
      </c>
      <c r="E58" s="12">
        <f>K58+1021.43</f>
        <v>1274.83</v>
      </c>
      <c r="F58" s="13"/>
      <c r="G58" s="13"/>
      <c r="H58" s="13"/>
      <c r="I58" s="13"/>
      <c r="J58" s="14"/>
      <c r="K58" s="13">
        <v>253.39999999999998</v>
      </c>
      <c r="L58" s="13"/>
      <c r="M58" s="13"/>
      <c r="N58" s="13"/>
      <c r="O58" s="13"/>
      <c r="P58" s="14"/>
      <c r="Q58" s="15"/>
    </row>
    <row r="59" spans="5:17" ht="12.75">
      <c r="E59" s="12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4"/>
      <c r="Q59" s="15"/>
    </row>
    <row r="60" spans="5:17" ht="12.75">
      <c r="E60" s="12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4"/>
      <c r="Q60" s="15"/>
    </row>
    <row r="61" spans="1:17" s="20" customFormat="1" ht="12.75">
      <c r="A61" s="20" t="s">
        <v>12</v>
      </c>
      <c r="E61" s="28">
        <f>E48+E50</f>
        <v>2770.02</v>
      </c>
      <c r="F61" s="42">
        <f>F48+F50</f>
        <v>0</v>
      </c>
      <c r="G61" s="29">
        <f>G48+G50</f>
        <v>0</v>
      </c>
      <c r="H61" s="29">
        <f>H48+H50</f>
        <v>0</v>
      </c>
      <c r="I61" s="42">
        <f>I48+I50</f>
        <v>130.26999999999998</v>
      </c>
      <c r="J61" s="30">
        <f>J48+J50</f>
        <v>2900.29</v>
      </c>
      <c r="K61" s="28">
        <f>K48+K50</f>
        <v>913.4</v>
      </c>
      <c r="L61" s="42">
        <f>L48+L50</f>
        <v>711.69</v>
      </c>
      <c r="M61" s="29">
        <f>M48+M50</f>
        <v>0</v>
      </c>
      <c r="N61" s="29">
        <f>N48+N50</f>
        <v>0</v>
      </c>
      <c r="O61" s="42">
        <f>O48+O50</f>
        <v>130.26999999999998</v>
      </c>
      <c r="P61" s="30">
        <f>P48+P50</f>
        <v>1755.3600000000001</v>
      </c>
      <c r="Q61" s="31">
        <f>Q48+Q50</f>
        <v>1144.93</v>
      </c>
    </row>
    <row r="62" spans="5:17" ht="12.75">
      <c r="E62" s="12"/>
      <c r="F62" s="13"/>
      <c r="G62" s="13"/>
      <c r="H62" s="13"/>
      <c r="I62" s="13"/>
      <c r="J62" s="14"/>
      <c r="K62" s="12"/>
      <c r="L62" s="13"/>
      <c r="M62" s="13"/>
      <c r="N62" s="13"/>
      <c r="O62" s="13"/>
      <c r="P62" s="14"/>
      <c r="Q62" s="15"/>
    </row>
    <row r="63" spans="5:17" ht="13.5" thickBot="1">
      <c r="E63" s="12"/>
      <c r="F63" s="13"/>
      <c r="G63" s="13"/>
      <c r="H63" s="13"/>
      <c r="I63" s="13"/>
      <c r="J63" s="14"/>
      <c r="K63" s="12"/>
      <c r="L63" s="13"/>
      <c r="M63" s="13"/>
      <c r="N63" s="13"/>
      <c r="O63" s="13"/>
      <c r="P63" s="14"/>
      <c r="Q63" s="15"/>
    </row>
    <row r="64" spans="1:17" ht="13.5" thickBot="1">
      <c r="A64" s="2" t="s">
        <v>8</v>
      </c>
      <c r="E64" s="16">
        <f>E41-E61</f>
        <v>34040.69999999999</v>
      </c>
      <c r="F64" s="17">
        <f>F41-F61</f>
        <v>7887.1796250000025</v>
      </c>
      <c r="G64" s="17">
        <f>G41-G61</f>
        <v>0</v>
      </c>
      <c r="H64" s="17">
        <f>H41-H61</f>
        <v>4017.4</v>
      </c>
      <c r="I64" s="17">
        <f>I41-I61</f>
        <v>586.1700000000001</v>
      </c>
      <c r="J64" s="32">
        <f>J41-J61</f>
        <v>46531.449624999994</v>
      </c>
      <c r="K64" s="16">
        <v>31006.05999999999</v>
      </c>
      <c r="L64" s="17">
        <v>7824.489625000002</v>
      </c>
      <c r="M64" s="45">
        <v>0</v>
      </c>
      <c r="N64" s="45">
        <v>4017.4</v>
      </c>
      <c r="O64" s="17">
        <v>591.1800000000001</v>
      </c>
      <c r="P64" s="32">
        <f>P41-P61</f>
        <v>43439.129624999994</v>
      </c>
      <c r="Q64" s="33">
        <f>Q41-Q61</f>
        <v>3092.319999999997</v>
      </c>
    </row>
    <row r="65" spans="5:17" ht="12.75">
      <c r="E65" s="12"/>
      <c r="F65" s="13"/>
      <c r="G65" s="13"/>
      <c r="H65" s="13"/>
      <c r="I65" s="13"/>
      <c r="J65" s="14"/>
      <c r="K65" s="12"/>
      <c r="L65" s="13"/>
      <c r="M65" s="13"/>
      <c r="N65" s="13"/>
      <c r="O65" s="13"/>
      <c r="P65" s="14"/>
      <c r="Q65" s="15"/>
    </row>
    <row r="66" spans="5:17" ht="12.75">
      <c r="E66" s="12"/>
      <c r="F66" s="13"/>
      <c r="G66" s="13"/>
      <c r="H66" s="13"/>
      <c r="I66" s="13"/>
      <c r="J66" s="14"/>
      <c r="K66" s="12"/>
      <c r="L66" s="13"/>
      <c r="M66" s="13"/>
      <c r="N66" s="13"/>
      <c r="O66" s="13"/>
      <c r="P66" s="14"/>
      <c r="Q66" s="15"/>
    </row>
    <row r="67" spans="1:17" ht="15">
      <c r="A67" s="2" t="s">
        <v>13</v>
      </c>
      <c r="E67" s="34">
        <f aca="true" t="shared" si="0" ref="E67:Q67">E61+E64</f>
        <v>36810.71999999999</v>
      </c>
      <c r="F67" s="35">
        <f t="shared" si="0"/>
        <v>7887.1796250000025</v>
      </c>
      <c r="G67" s="35">
        <f t="shared" si="0"/>
        <v>0</v>
      </c>
      <c r="H67" s="35">
        <f>H61+H64</f>
        <v>4017.4</v>
      </c>
      <c r="I67" s="35">
        <f t="shared" si="0"/>
        <v>716.44</v>
      </c>
      <c r="J67" s="36">
        <f t="shared" si="0"/>
        <v>49431.739624999995</v>
      </c>
      <c r="K67" s="34">
        <f t="shared" si="0"/>
        <v>31919.459999999992</v>
      </c>
      <c r="L67" s="35">
        <f t="shared" si="0"/>
        <v>8536.179625000002</v>
      </c>
      <c r="M67" s="35">
        <f t="shared" si="0"/>
        <v>0</v>
      </c>
      <c r="N67" s="35">
        <f>N61+N64</f>
        <v>4017.4</v>
      </c>
      <c r="O67" s="35">
        <f t="shared" si="0"/>
        <v>721.45</v>
      </c>
      <c r="P67" s="36">
        <f>P61+P64</f>
        <v>45194.489624999995</v>
      </c>
      <c r="Q67" s="37">
        <f t="shared" si="0"/>
        <v>4237.249999999997</v>
      </c>
    </row>
    <row r="68" spans="5:17" ht="12.75">
      <c r="E68" s="25"/>
      <c r="F68" s="24"/>
      <c r="G68" s="24"/>
      <c r="H68" s="24"/>
      <c r="I68" s="24"/>
      <c r="J68" s="26"/>
      <c r="K68" s="24"/>
      <c r="L68" s="24"/>
      <c r="M68" s="24"/>
      <c r="N68" s="24"/>
      <c r="O68" s="24"/>
      <c r="P68" s="26"/>
      <c r="Q68" s="27"/>
    </row>
    <row r="72" ht="12.75">
      <c r="A72" s="38" t="s">
        <v>21</v>
      </c>
    </row>
    <row r="73" ht="12.75">
      <c r="A73" s="40" t="s">
        <v>32</v>
      </c>
    </row>
    <row r="74" ht="12.75">
      <c r="A74" s="38"/>
    </row>
    <row r="75" ht="12.75">
      <c r="A75" s="41" t="s">
        <v>42</v>
      </c>
    </row>
    <row r="76" ht="12.75">
      <c r="F76" s="39"/>
    </row>
    <row r="77" ht="12.75">
      <c r="F77" s="39"/>
    </row>
    <row r="79" ht="12.75">
      <c r="F79" s="39"/>
    </row>
  </sheetData>
  <sheetProtection/>
  <mergeCells count="8">
    <mergeCell ref="A5:Q5"/>
    <mergeCell ref="A4:Q4"/>
    <mergeCell ref="A2:Q2"/>
    <mergeCell ref="Q9:Q11"/>
    <mergeCell ref="E9:J9"/>
    <mergeCell ref="K9:P9"/>
    <mergeCell ref="J10:J11"/>
    <mergeCell ref="P10:P11"/>
  </mergeCells>
  <printOptions/>
  <pageMargins left="0.75" right="0.75" top="1" bottom="1" header="0.5" footer="0.5"/>
  <pageSetup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2011-10-01T01:02:14Z</cp:lastPrinted>
  <dcterms:created xsi:type="dcterms:W3CDTF">2010-08-13T13:00:19Z</dcterms:created>
  <dcterms:modified xsi:type="dcterms:W3CDTF">2016-05-15T17:31:35Z</dcterms:modified>
  <cp:category/>
  <cp:version/>
  <cp:contentType/>
  <cp:contentStatus/>
</cp:coreProperties>
</file>