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<sst xmlns="http://schemas.openxmlformats.org/spreadsheetml/2006/main" count="63" uniqueCount="47">
  <si>
    <t>GREATER LOS ANGELES AREA MENSA</t>
  </si>
  <si>
    <t>Statement of Financial Position</t>
  </si>
  <si>
    <t>ASSETS:</t>
  </si>
  <si>
    <t>LIABILITIES:</t>
  </si>
  <si>
    <t>Scholarship</t>
  </si>
  <si>
    <t>Fund</t>
  </si>
  <si>
    <t>General</t>
  </si>
  <si>
    <t>TOTAL</t>
  </si>
  <si>
    <t>NET HOLDINGS:</t>
  </si>
  <si>
    <t>Cash &amp; equivalents:</t>
  </si>
  <si>
    <t>Accounts Receivable:</t>
  </si>
  <si>
    <t>Total Assets:</t>
  </si>
  <si>
    <t>Total Liabilities:</t>
  </si>
  <si>
    <t>Liabilities plus Net Holdings:</t>
  </si>
  <si>
    <t>Accounts Payable:</t>
  </si>
  <si>
    <t>National subsidy</t>
  </si>
  <si>
    <t>RG</t>
  </si>
  <si>
    <t>Hi-Desert</t>
  </si>
  <si>
    <t>Outstanding Checks</t>
  </si>
  <si>
    <t>Main Share</t>
  </si>
  <si>
    <t>Share Draft</t>
  </si>
  <si>
    <t>prepared by the GLAAM Finance Committee</t>
  </si>
  <si>
    <t>Checking account x9750 - General</t>
  </si>
  <si>
    <t>Checking account x7846 - RG</t>
  </si>
  <si>
    <t>Credit Union account x8442</t>
  </si>
  <si>
    <t>Michael Wong</t>
  </si>
  <si>
    <t>Cash</t>
  </si>
  <si>
    <t>Inl. Emp.</t>
  </si>
  <si>
    <t>Undeposited Checks</t>
  </si>
  <si>
    <t>PayPal account</t>
  </si>
  <si>
    <t>Prepaid Expenses:</t>
  </si>
  <si>
    <t>Entertainment</t>
  </si>
  <si>
    <t>Madeline Walker</t>
  </si>
  <si>
    <t>Newsletter Printing</t>
  </si>
  <si>
    <t>Accrued Income:</t>
  </si>
  <si>
    <t>Gifted Youth</t>
  </si>
  <si>
    <t>as of April 30, 2017</t>
  </si>
  <si>
    <t>Desiree Elliott</t>
  </si>
  <si>
    <t>Jonathan Elliott, GLAAM Treasurer 2017-18</t>
  </si>
  <si>
    <t>Event registrations</t>
  </si>
  <si>
    <t>Deposits In Transit</t>
  </si>
  <si>
    <t>Checking account x0637 - RG</t>
  </si>
  <si>
    <t>Hollywood Bowl</t>
  </si>
  <si>
    <t>4/17-4/18 Change</t>
  </si>
  <si>
    <t>as of April 30, 2018</t>
  </si>
  <si>
    <t>Brian Madsen</t>
  </si>
  <si>
    <t>May 29, 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</si>
</sst>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2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doubleAccounting"/>
      <sz val="10"/>
      <name val="Arial"/>
      <family val="2"/>
    </font>
    <font>
      <b/>
      <u val="doub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43" fontId="2" fillId="0" borderId="0" xfId="0" applyNumberFormat="1" applyFont="1" applyFill="1" applyAlignment="1">
      <alignment/>
    </xf>
    <xf numFmtId="43" fontId="0" fillId="0" borderId="0" xfId="0" applyNumberFormat="1" applyFill="1" applyAlignment="1">
      <alignment/>
    </xf>
    <xf numFmtId="43" fontId="3" fillId="0" borderId="0" xfId="0" applyNumberFormat="1" applyFont="1" applyFill="1" applyAlignment="1">
      <alignment/>
    </xf>
    <xf numFmtId="43" fontId="0" fillId="0" borderId="10" xfId="0" applyNumberFormat="1" applyFill="1" applyBorder="1" applyAlignment="1">
      <alignment horizontal="center"/>
    </xf>
    <xf numFmtId="43" fontId="0" fillId="0" borderId="11" xfId="0" applyNumberFormat="1" applyFill="1" applyBorder="1" applyAlignment="1">
      <alignment horizontal="center"/>
    </xf>
    <xf numFmtId="43" fontId="0" fillId="0" borderId="12" xfId="0" applyNumberFormat="1" applyFill="1" applyBorder="1" applyAlignment="1">
      <alignment horizontal="center"/>
    </xf>
    <xf numFmtId="43" fontId="0" fillId="0" borderId="0" xfId="0" applyNumberFormat="1" applyFill="1" applyBorder="1" applyAlignment="1">
      <alignment horizontal="center"/>
    </xf>
    <xf numFmtId="43" fontId="0" fillId="0" borderId="10" xfId="0" applyNumberFormat="1" applyFill="1" applyBorder="1" applyAlignment="1">
      <alignment/>
    </xf>
    <xf numFmtId="43" fontId="0" fillId="0" borderId="11" xfId="0" applyNumberFormat="1" applyFill="1" applyBorder="1" applyAlignment="1">
      <alignment/>
    </xf>
    <xf numFmtId="43" fontId="0" fillId="0" borderId="13" xfId="0" applyNumberFormat="1" applyFill="1" applyBorder="1" applyAlignment="1">
      <alignment/>
    </xf>
    <xf numFmtId="43" fontId="0" fillId="0" borderId="14" xfId="0" applyNumberFormat="1" applyFill="1" applyBorder="1" applyAlignment="1">
      <alignment/>
    </xf>
    <xf numFmtId="43" fontId="0" fillId="0" borderId="12" xfId="0" applyNumberFormat="1" applyFill="1" applyBorder="1" applyAlignment="1">
      <alignment/>
    </xf>
    <xf numFmtId="43" fontId="0" fillId="0" borderId="0" xfId="0" applyNumberFormat="1" applyFill="1" applyBorder="1" applyAlignment="1">
      <alignment/>
    </xf>
    <xf numFmtId="43" fontId="0" fillId="0" borderId="15" xfId="0" applyNumberFormat="1" applyFill="1" applyBorder="1" applyAlignment="1">
      <alignment/>
    </xf>
    <xf numFmtId="43" fontId="0" fillId="0" borderId="16" xfId="0" applyNumberFormat="1" applyFill="1" applyBorder="1" applyAlignment="1">
      <alignment/>
    </xf>
    <xf numFmtId="44" fontId="0" fillId="0" borderId="12" xfId="44" applyFont="1" applyFill="1" applyBorder="1" applyAlignment="1">
      <alignment/>
    </xf>
    <xf numFmtId="44" fontId="0" fillId="0" borderId="0" xfId="44" applyFont="1" applyFill="1" applyBorder="1" applyAlignment="1">
      <alignment/>
    </xf>
    <xf numFmtId="44" fontId="0" fillId="0" borderId="15" xfId="44" applyFont="1" applyFill="1" applyBorder="1" applyAlignment="1">
      <alignment/>
    </xf>
    <xf numFmtId="44" fontId="0" fillId="0" borderId="16" xfId="44" applyFont="1" applyFill="1" applyBorder="1" applyAlignment="1">
      <alignment/>
    </xf>
    <xf numFmtId="43" fontId="3" fillId="0" borderId="0" xfId="0" applyNumberFormat="1" applyFont="1" applyFill="1" applyAlignment="1">
      <alignment/>
    </xf>
    <xf numFmtId="44" fontId="7" fillId="0" borderId="12" xfId="44" applyFont="1" applyFill="1" applyBorder="1" applyAlignment="1">
      <alignment/>
    </xf>
    <xf numFmtId="44" fontId="7" fillId="0" borderId="0" xfId="44" applyFont="1" applyFill="1" applyBorder="1" applyAlignment="1">
      <alignment/>
    </xf>
    <xf numFmtId="44" fontId="7" fillId="0" borderId="15" xfId="44" applyFont="1" applyFill="1" applyBorder="1" applyAlignment="1">
      <alignment/>
    </xf>
    <xf numFmtId="43" fontId="0" fillId="0" borderId="17" xfId="0" applyNumberFormat="1" applyFill="1" applyBorder="1" applyAlignment="1">
      <alignment/>
    </xf>
    <xf numFmtId="43" fontId="0" fillId="0" borderId="18" xfId="0" applyNumberFormat="1" applyFill="1" applyBorder="1" applyAlignment="1">
      <alignment/>
    </xf>
    <xf numFmtId="43" fontId="0" fillId="0" borderId="19" xfId="0" applyNumberFormat="1" applyFill="1" applyBorder="1" applyAlignment="1">
      <alignment/>
    </xf>
    <xf numFmtId="43" fontId="0" fillId="0" borderId="20" xfId="0" applyNumberFormat="1" applyFill="1" applyBorder="1" applyAlignment="1">
      <alignment/>
    </xf>
    <xf numFmtId="44" fontId="3" fillId="0" borderId="12" xfId="44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44" fontId="3" fillId="0" borderId="15" xfId="44" applyFont="1" applyFill="1" applyBorder="1" applyAlignment="1">
      <alignment/>
    </xf>
    <xf numFmtId="44" fontId="3" fillId="0" borderId="16" xfId="44" applyFont="1" applyFill="1" applyBorder="1" applyAlignment="1">
      <alignment/>
    </xf>
    <xf numFmtId="44" fontId="0" fillId="0" borderId="21" xfId="44" applyFont="1" applyFill="1" applyBorder="1" applyAlignment="1">
      <alignment/>
    </xf>
    <xf numFmtId="44" fontId="0" fillId="0" borderId="22" xfId="44" applyFont="1" applyFill="1" applyBorder="1" applyAlignment="1">
      <alignment/>
    </xf>
    <xf numFmtId="44" fontId="6" fillId="0" borderId="12" xfId="44" applyFont="1" applyFill="1" applyBorder="1" applyAlignment="1">
      <alignment/>
    </xf>
    <xf numFmtId="44" fontId="6" fillId="0" borderId="0" xfId="44" applyFont="1" applyFill="1" applyBorder="1" applyAlignment="1">
      <alignment/>
    </xf>
    <xf numFmtId="44" fontId="6" fillId="0" borderId="15" xfId="44" applyFont="1" applyFill="1" applyBorder="1" applyAlignment="1">
      <alignment/>
    </xf>
    <xf numFmtId="44" fontId="6" fillId="0" borderId="16" xfId="44" applyFont="1" applyFill="1" applyBorder="1" applyAlignment="1">
      <alignment/>
    </xf>
    <xf numFmtId="0" fontId="0" fillId="0" borderId="0" xfId="0" applyFill="1" applyAlignment="1">
      <alignment/>
    </xf>
    <xf numFmtId="43" fontId="0" fillId="0" borderId="0" xfId="0" applyNumberFormat="1" applyFill="1" applyAlignment="1" quotePrefix="1">
      <alignment/>
    </xf>
    <xf numFmtId="0" fontId="0" fillId="0" borderId="0" xfId="0" applyFill="1" applyAlignment="1" quotePrefix="1">
      <alignment horizontal="left"/>
    </xf>
    <xf numFmtId="15" fontId="0" fillId="0" borderId="0" xfId="0" applyNumberFormat="1" applyFill="1" applyAlignment="1" quotePrefix="1">
      <alignment horizontal="left"/>
    </xf>
    <xf numFmtId="44" fontId="3" fillId="0" borderId="0" xfId="44" applyFont="1" applyFill="1" applyBorder="1" applyAlignment="1">
      <alignment/>
    </xf>
    <xf numFmtId="43" fontId="0" fillId="0" borderId="0" xfId="0" applyNumberFormat="1" applyFill="1" applyAlignment="1" quotePrefix="1">
      <alignment horizontal="left"/>
    </xf>
    <xf numFmtId="44" fontId="0" fillId="0" borderId="0" xfId="44" applyFont="1" applyFill="1" applyAlignment="1">
      <alignment/>
    </xf>
    <xf numFmtId="43" fontId="0" fillId="0" borderId="0" xfId="42" applyFont="1" applyFill="1" applyBorder="1" applyAlignment="1">
      <alignment/>
    </xf>
    <xf numFmtId="43" fontId="0" fillId="0" borderId="12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44" fontId="0" fillId="0" borderId="0" xfId="44" applyFont="1" applyFill="1" applyBorder="1" applyAlignment="1">
      <alignment/>
    </xf>
    <xf numFmtId="44" fontId="0" fillId="0" borderId="12" xfId="44" applyFont="1" applyFill="1" applyBorder="1" applyAlignment="1">
      <alignment/>
    </xf>
    <xf numFmtId="43" fontId="0" fillId="0" borderId="0" xfId="42" applyFont="1" applyFill="1" applyBorder="1" applyAlignment="1">
      <alignment/>
    </xf>
    <xf numFmtId="43" fontId="0" fillId="0" borderId="12" xfId="42" applyFont="1" applyFill="1" applyBorder="1" applyAlignment="1">
      <alignment/>
    </xf>
    <xf numFmtId="43" fontId="3" fillId="0" borderId="0" xfId="0" applyNumberFormat="1" applyFont="1" applyFill="1" applyAlignment="1" quotePrefix="1">
      <alignment horizontal="center"/>
    </xf>
    <xf numFmtId="43" fontId="3" fillId="0" borderId="0" xfId="0" applyNumberFormat="1" applyFont="1" applyFill="1" applyAlignment="1">
      <alignment horizontal="center"/>
    </xf>
    <xf numFmtId="43" fontId="2" fillId="0" borderId="0" xfId="0" applyNumberFormat="1" applyFont="1" applyFill="1" applyAlignment="1">
      <alignment horizontal="center"/>
    </xf>
    <xf numFmtId="43" fontId="0" fillId="0" borderId="13" xfId="0" applyNumberFormat="1" applyFill="1" applyBorder="1" applyAlignment="1" quotePrefix="1">
      <alignment horizontal="center" vertical="center" wrapText="1"/>
    </xf>
    <xf numFmtId="43" fontId="0" fillId="0" borderId="15" xfId="0" applyNumberFormat="1" applyFill="1" applyBorder="1" applyAlignment="1">
      <alignment horizontal="center" vertical="center" wrapText="1"/>
    </xf>
    <xf numFmtId="43" fontId="0" fillId="0" borderId="19" xfId="0" applyNumberFormat="1" applyFill="1" applyBorder="1" applyAlignment="1">
      <alignment horizontal="center" vertical="center" wrapText="1"/>
    </xf>
    <xf numFmtId="43" fontId="0" fillId="0" borderId="23" xfId="0" applyNumberFormat="1" applyFill="1" applyBorder="1" applyAlignment="1" quotePrefix="1">
      <alignment horizontal="center"/>
    </xf>
    <xf numFmtId="43" fontId="0" fillId="0" borderId="24" xfId="0" applyNumberFormat="1" applyFill="1" applyBorder="1" applyAlignment="1">
      <alignment horizontal="center"/>
    </xf>
    <xf numFmtId="43" fontId="0" fillId="0" borderId="25" xfId="0" applyNumberForma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 vertical="center"/>
    </xf>
    <xf numFmtId="43" fontId="3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85"/>
  <sheetViews>
    <sheetView showGridLines="0" tabSelected="1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3" width="5.7109375" style="2" customWidth="1"/>
    <col min="4" max="4" width="26.8515625" style="2" customWidth="1"/>
    <col min="5" max="6" width="12.140625" style="2" bestFit="1" customWidth="1"/>
    <col min="7" max="7" width="12.00390625" style="2" bestFit="1" customWidth="1"/>
    <col min="8" max="8" width="11.140625" style="2" customWidth="1"/>
    <col min="9" max="9" width="10.00390625" style="2" bestFit="1" customWidth="1"/>
    <col min="10" max="11" width="12.140625" style="2" bestFit="1" customWidth="1"/>
    <col min="12" max="12" width="11.140625" style="2" bestFit="1" customWidth="1"/>
    <col min="13" max="13" width="12.421875" style="2" bestFit="1" customWidth="1"/>
    <col min="14" max="14" width="11.140625" style="2" customWidth="1"/>
    <col min="15" max="15" width="9.28125" style="2" bestFit="1" customWidth="1"/>
    <col min="16" max="17" width="12.140625" style="2" bestFit="1" customWidth="1"/>
    <col min="18" max="16384" width="9.140625" style="2" customWidth="1"/>
  </cols>
  <sheetData>
    <row r="2" spans="1:21" ht="12.7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1"/>
      <c r="S2" s="1"/>
      <c r="T2" s="1"/>
      <c r="U2" s="1"/>
    </row>
    <row r="4" spans="1:21" ht="12.75">
      <c r="A4" s="53" t="s">
        <v>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3"/>
      <c r="S4" s="3"/>
      <c r="T4" s="3"/>
      <c r="U4" s="3"/>
    </row>
    <row r="5" spans="1:21" ht="12.75">
      <c r="A5" s="52" t="str">
        <f>E9</f>
        <v>as of April 30, 2018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3"/>
      <c r="S5" s="3"/>
      <c r="T5" s="3"/>
      <c r="U5" s="3"/>
    </row>
    <row r="9" spans="5:17" ht="12.75">
      <c r="E9" s="58" t="s">
        <v>44</v>
      </c>
      <c r="F9" s="59"/>
      <c r="G9" s="59"/>
      <c r="H9" s="59"/>
      <c r="I9" s="59"/>
      <c r="J9" s="60"/>
      <c r="K9" s="58" t="s">
        <v>36</v>
      </c>
      <c r="L9" s="59"/>
      <c r="M9" s="59"/>
      <c r="N9" s="59"/>
      <c r="O9" s="59"/>
      <c r="P9" s="60"/>
      <c r="Q9" s="55" t="s">
        <v>43</v>
      </c>
    </row>
    <row r="10" spans="5:17" ht="12.75">
      <c r="E10" s="4" t="s">
        <v>6</v>
      </c>
      <c r="F10" s="5" t="s">
        <v>16</v>
      </c>
      <c r="G10" s="5" t="s">
        <v>4</v>
      </c>
      <c r="H10" s="5" t="s">
        <v>27</v>
      </c>
      <c r="I10" s="5" t="s">
        <v>17</v>
      </c>
      <c r="J10" s="61" t="s">
        <v>7</v>
      </c>
      <c r="K10" s="5" t="s">
        <v>6</v>
      </c>
      <c r="L10" s="5" t="s">
        <v>16</v>
      </c>
      <c r="M10" s="5" t="s">
        <v>4</v>
      </c>
      <c r="N10" s="5" t="s">
        <v>27</v>
      </c>
      <c r="O10" s="5" t="s">
        <v>17</v>
      </c>
      <c r="P10" s="61" t="s">
        <v>7</v>
      </c>
      <c r="Q10" s="56"/>
    </row>
    <row r="11" spans="5:17" ht="12.75">
      <c r="E11" s="6" t="s">
        <v>5</v>
      </c>
      <c r="F11" s="7" t="s">
        <v>5</v>
      </c>
      <c r="G11" s="7" t="s">
        <v>5</v>
      </c>
      <c r="H11" s="7" t="s">
        <v>5</v>
      </c>
      <c r="I11" s="7" t="s">
        <v>5</v>
      </c>
      <c r="J11" s="62"/>
      <c r="K11" s="7" t="s">
        <v>5</v>
      </c>
      <c r="L11" s="7" t="s">
        <v>5</v>
      </c>
      <c r="M11" s="7" t="s">
        <v>5</v>
      </c>
      <c r="N11" s="7" t="s">
        <v>5</v>
      </c>
      <c r="O11" s="7" t="s">
        <v>5</v>
      </c>
      <c r="P11" s="62"/>
      <c r="Q11" s="57"/>
    </row>
    <row r="12" spans="1:17" ht="12.75">
      <c r="A12" s="2" t="s">
        <v>2</v>
      </c>
      <c r="E12" s="8"/>
      <c r="F12" s="9"/>
      <c r="G12" s="9"/>
      <c r="H12" s="9"/>
      <c r="I12" s="9"/>
      <c r="J12" s="10"/>
      <c r="K12" s="9"/>
      <c r="L12" s="9"/>
      <c r="M12" s="9"/>
      <c r="N12" s="9"/>
      <c r="O12" s="9"/>
      <c r="P12" s="10"/>
      <c r="Q12" s="11"/>
    </row>
    <row r="13" spans="5:17" ht="12.75">
      <c r="E13" s="12"/>
      <c r="F13" s="13"/>
      <c r="G13" s="13"/>
      <c r="H13" s="13"/>
      <c r="I13" s="13"/>
      <c r="J13" s="14"/>
      <c r="K13" s="13"/>
      <c r="L13" s="13"/>
      <c r="M13" s="13"/>
      <c r="N13" s="13"/>
      <c r="O13" s="13"/>
      <c r="P13" s="14"/>
      <c r="Q13" s="15"/>
    </row>
    <row r="14" spans="2:17" ht="12.75">
      <c r="B14" s="2" t="s">
        <v>9</v>
      </c>
      <c r="E14" s="12"/>
      <c r="F14" s="13"/>
      <c r="G14" s="13"/>
      <c r="H14" s="13"/>
      <c r="I14" s="13"/>
      <c r="J14" s="14"/>
      <c r="K14" s="13"/>
      <c r="L14" s="13"/>
      <c r="M14" s="13"/>
      <c r="N14" s="13"/>
      <c r="O14" s="13"/>
      <c r="P14" s="14"/>
      <c r="Q14" s="15"/>
    </row>
    <row r="15" spans="5:17" ht="12.75">
      <c r="E15" s="12"/>
      <c r="F15" s="13"/>
      <c r="G15" s="13"/>
      <c r="H15" s="13"/>
      <c r="I15" s="13"/>
      <c r="J15" s="14"/>
      <c r="K15" s="13"/>
      <c r="L15" s="13"/>
      <c r="M15" s="13"/>
      <c r="N15" s="13"/>
      <c r="O15" s="13"/>
      <c r="P15" s="14"/>
      <c r="Q15" s="15"/>
    </row>
    <row r="16" spans="3:17" ht="12.75">
      <c r="C16" s="43" t="s">
        <v>22</v>
      </c>
      <c r="E16" s="49">
        <f>K16-88.99</f>
        <v>28525.509999999987</v>
      </c>
      <c r="F16" s="48"/>
      <c r="G16" s="45"/>
      <c r="H16" s="17">
        <f>N16</f>
        <v>4017.4</v>
      </c>
      <c r="I16" s="17"/>
      <c r="J16" s="18">
        <f>SUM(E16:I16)</f>
        <v>32542.90999999999</v>
      </c>
      <c r="K16" s="17">
        <v>28614.49999999999</v>
      </c>
      <c r="L16" s="44"/>
      <c r="M16" s="45"/>
      <c r="N16" s="17">
        <v>4017.4</v>
      </c>
      <c r="O16" s="17"/>
      <c r="P16" s="18">
        <v>32631.89999999999</v>
      </c>
      <c r="Q16" s="19">
        <f>J16-P16</f>
        <v>-88.9900000000016</v>
      </c>
    </row>
    <row r="17" spans="5:17" ht="12.75">
      <c r="E17" s="12"/>
      <c r="F17" s="13"/>
      <c r="G17" s="13"/>
      <c r="H17" s="13"/>
      <c r="I17" s="13"/>
      <c r="J17" s="14"/>
      <c r="K17" s="13"/>
      <c r="L17" s="13"/>
      <c r="M17" s="13"/>
      <c r="N17" s="13"/>
      <c r="O17" s="13"/>
      <c r="P17" s="14"/>
      <c r="Q17" s="15"/>
    </row>
    <row r="18" spans="3:17" ht="12.75">
      <c r="C18" s="43" t="s">
        <v>41</v>
      </c>
      <c r="E18" s="16"/>
      <c r="F18" s="48">
        <f>L18+1989.55</f>
        <v>1989.55</v>
      </c>
      <c r="G18" s="13"/>
      <c r="H18" s="13"/>
      <c r="I18" s="13"/>
      <c r="J18" s="14">
        <f>SUM(E18:I18)</f>
        <v>1989.55</v>
      </c>
      <c r="K18" s="13"/>
      <c r="L18" s="13">
        <v>0</v>
      </c>
      <c r="M18" s="13"/>
      <c r="N18" s="13"/>
      <c r="O18" s="13"/>
      <c r="P18" s="14">
        <v>0</v>
      </c>
      <c r="Q18" s="15">
        <f>J18-P18</f>
        <v>1989.55</v>
      </c>
    </row>
    <row r="19" spans="3:17" ht="12.75">
      <c r="C19" s="43" t="s">
        <v>23</v>
      </c>
      <c r="E19" s="51">
        <f>K19+664.02</f>
        <v>0</v>
      </c>
      <c r="F19" s="50">
        <f>L19-2271.98</f>
        <v>-0.00037499999734791345</v>
      </c>
      <c r="G19" s="13"/>
      <c r="H19" s="13"/>
      <c r="I19" s="13"/>
      <c r="J19" s="14">
        <f>SUM(E19:I19)</f>
        <v>-0.00037499999734791345</v>
      </c>
      <c r="K19" s="17">
        <v>-664.02</v>
      </c>
      <c r="L19" s="17">
        <v>2271.9796250000027</v>
      </c>
      <c r="M19" s="13"/>
      <c r="N19" s="13"/>
      <c r="O19" s="13"/>
      <c r="P19" s="14">
        <v>1607.9596250000027</v>
      </c>
      <c r="Q19" s="15">
        <f>J19-P19</f>
        <v>-1607.96</v>
      </c>
    </row>
    <row r="20" spans="5:17" ht="12.75">
      <c r="E20" s="12"/>
      <c r="F20" s="13"/>
      <c r="G20" s="13"/>
      <c r="H20" s="13"/>
      <c r="I20" s="13"/>
      <c r="J20" s="14"/>
      <c r="K20" s="17"/>
      <c r="L20" s="13"/>
      <c r="M20" s="13"/>
      <c r="N20" s="13"/>
      <c r="O20" s="13"/>
      <c r="P20" s="14"/>
      <c r="Q20" s="15"/>
    </row>
    <row r="21" spans="3:17" ht="12.75">
      <c r="C21" s="43" t="s">
        <v>24</v>
      </c>
      <c r="E21" s="12"/>
      <c r="F21" s="13"/>
      <c r="G21" s="13"/>
      <c r="H21" s="13"/>
      <c r="I21" s="17">
        <f>SUM(I23:I25)</f>
        <v>859.45</v>
      </c>
      <c r="J21" s="14">
        <f>SUM(E21:I21)</f>
        <v>859.45</v>
      </c>
      <c r="K21" s="17"/>
      <c r="L21" s="13"/>
      <c r="M21" s="13"/>
      <c r="N21" s="13"/>
      <c r="O21" s="17">
        <v>656.47</v>
      </c>
      <c r="P21" s="14">
        <v>656.47</v>
      </c>
      <c r="Q21" s="15">
        <f>J21-P21</f>
        <v>202.98000000000002</v>
      </c>
    </row>
    <row r="22" spans="5:17" ht="12.75">
      <c r="E22" s="12"/>
      <c r="F22" s="13"/>
      <c r="G22" s="13"/>
      <c r="H22" s="13"/>
      <c r="I22" s="17"/>
      <c r="J22" s="14"/>
      <c r="K22" s="17"/>
      <c r="L22" s="13"/>
      <c r="M22" s="13"/>
      <c r="N22" s="13"/>
      <c r="O22" s="17"/>
      <c r="P22" s="14"/>
      <c r="Q22" s="15"/>
    </row>
    <row r="23" spans="4:17" ht="12.75">
      <c r="D23" s="2" t="s">
        <v>19</v>
      </c>
      <c r="E23" s="12"/>
      <c r="F23" s="13"/>
      <c r="G23" s="13"/>
      <c r="H23" s="13"/>
      <c r="I23" s="47">
        <f>O23+0.05</f>
        <v>50.31999999999999</v>
      </c>
      <c r="J23" s="14"/>
      <c r="K23" s="17"/>
      <c r="L23" s="13"/>
      <c r="M23" s="13"/>
      <c r="N23" s="13"/>
      <c r="O23" s="13">
        <v>50.269999999999996</v>
      </c>
      <c r="P23" s="14"/>
      <c r="Q23" s="15"/>
    </row>
    <row r="24" spans="4:17" ht="12.75">
      <c r="D24" s="2" t="s">
        <v>20</v>
      </c>
      <c r="E24" s="12"/>
      <c r="F24" s="13"/>
      <c r="G24" s="13"/>
      <c r="H24" s="13"/>
      <c r="I24" s="13">
        <f>O24+202.93</f>
        <v>809.1300000000001</v>
      </c>
      <c r="J24" s="14"/>
      <c r="K24" s="17"/>
      <c r="L24" s="13"/>
      <c r="M24" s="13"/>
      <c r="N24" s="13"/>
      <c r="O24" s="13">
        <v>606.2</v>
      </c>
      <c r="P24" s="14"/>
      <c r="Q24" s="15"/>
    </row>
    <row r="25" spans="5:17" ht="12.75">
      <c r="E25" s="12"/>
      <c r="F25" s="13"/>
      <c r="G25" s="13"/>
      <c r="H25" s="13"/>
      <c r="I25" s="13"/>
      <c r="J25" s="14"/>
      <c r="K25" s="17"/>
      <c r="L25" s="13"/>
      <c r="M25" s="13"/>
      <c r="N25" s="13"/>
      <c r="O25" s="13"/>
      <c r="P25" s="14"/>
      <c r="Q25" s="15"/>
    </row>
    <row r="26" spans="3:17" ht="12.75">
      <c r="C26" s="2" t="s">
        <v>29</v>
      </c>
      <c r="E26" s="49">
        <f>K26-65.56</f>
        <v>44.44</v>
      </c>
      <c r="F26" s="50"/>
      <c r="G26" s="13"/>
      <c r="H26" s="13"/>
      <c r="I26" s="13"/>
      <c r="J26" s="14">
        <f>SUM(E26:I26)</f>
        <v>44.44</v>
      </c>
      <c r="K26" s="17">
        <v>110</v>
      </c>
      <c r="L26" s="13"/>
      <c r="M26" s="13"/>
      <c r="N26" s="13"/>
      <c r="O26" s="13"/>
      <c r="P26" s="14">
        <v>110</v>
      </c>
      <c r="Q26" s="15">
        <f>J26-P26</f>
        <v>-65.56</v>
      </c>
    </row>
    <row r="27" spans="5:17" ht="12.75">
      <c r="E27" s="12"/>
      <c r="F27" s="17"/>
      <c r="G27" s="13"/>
      <c r="H27" s="13"/>
      <c r="I27" s="13"/>
      <c r="J27" s="14"/>
      <c r="K27" s="17"/>
      <c r="L27" s="13"/>
      <c r="M27" s="13"/>
      <c r="N27" s="13"/>
      <c r="O27" s="13"/>
      <c r="P27" s="14"/>
      <c r="Q27" s="15"/>
    </row>
    <row r="28" spans="3:17" ht="12.75">
      <c r="C28" s="2" t="s">
        <v>28</v>
      </c>
      <c r="E28" s="49">
        <f>K28-20</f>
        <v>0</v>
      </c>
      <c r="F28" s="48"/>
      <c r="G28" s="13"/>
      <c r="H28" s="45"/>
      <c r="I28" s="13"/>
      <c r="J28" s="14">
        <f>SUM(E28:I28)</f>
        <v>0</v>
      </c>
      <c r="K28" s="17">
        <v>20</v>
      </c>
      <c r="L28" s="13"/>
      <c r="M28" s="13"/>
      <c r="N28" s="13"/>
      <c r="O28" s="13"/>
      <c r="P28" s="14">
        <v>20</v>
      </c>
      <c r="Q28" s="15">
        <f>J28-P28</f>
        <v>-20</v>
      </c>
    </row>
    <row r="29" spans="5:17" ht="12.75">
      <c r="E29" s="12"/>
      <c r="F29" s="13"/>
      <c r="G29" s="13"/>
      <c r="H29" s="13"/>
      <c r="I29" s="13"/>
      <c r="J29" s="14"/>
      <c r="K29" s="13"/>
      <c r="L29" s="13"/>
      <c r="M29" s="13"/>
      <c r="N29" s="13"/>
      <c r="O29" s="13"/>
      <c r="P29" s="14"/>
      <c r="Q29" s="15"/>
    </row>
    <row r="30" spans="3:17" ht="12.75">
      <c r="C30" s="2" t="s">
        <v>40</v>
      </c>
      <c r="E30" s="49"/>
      <c r="F30" s="48"/>
      <c r="G30" s="13"/>
      <c r="H30" s="13"/>
      <c r="I30" s="13"/>
      <c r="J30" s="14">
        <f>SUM(E30:I30)</f>
        <v>0</v>
      </c>
      <c r="K30" s="13"/>
      <c r="L30" s="13"/>
      <c r="M30" s="13"/>
      <c r="N30" s="13"/>
      <c r="O30" s="13"/>
      <c r="P30" s="14">
        <v>0</v>
      </c>
      <c r="Q30" s="15">
        <f>J30-P30</f>
        <v>0</v>
      </c>
    </row>
    <row r="31" spans="5:17" ht="12.75">
      <c r="E31" s="12"/>
      <c r="F31" s="13"/>
      <c r="G31" s="13"/>
      <c r="H31" s="13"/>
      <c r="I31" s="13"/>
      <c r="J31" s="14"/>
      <c r="K31" s="13"/>
      <c r="L31" s="13"/>
      <c r="M31" s="13"/>
      <c r="N31" s="13"/>
      <c r="O31" s="13"/>
      <c r="P31" s="14"/>
      <c r="Q31" s="15"/>
    </row>
    <row r="32" spans="3:17" ht="12.75">
      <c r="C32" s="43" t="s">
        <v>26</v>
      </c>
      <c r="E32" s="49"/>
      <c r="F32" s="48"/>
      <c r="G32" s="13"/>
      <c r="H32" s="13"/>
      <c r="I32" s="17">
        <f>O32</f>
        <v>60</v>
      </c>
      <c r="J32" s="14">
        <f>SUM(E32:I32)</f>
        <v>60</v>
      </c>
      <c r="K32" s="13"/>
      <c r="L32" s="45"/>
      <c r="M32" s="13"/>
      <c r="N32" s="13"/>
      <c r="O32" s="17">
        <v>60</v>
      </c>
      <c r="P32" s="14">
        <v>60</v>
      </c>
      <c r="Q32" s="15">
        <f>J32-P32</f>
        <v>0</v>
      </c>
    </row>
    <row r="33" spans="5:17" ht="12.75">
      <c r="E33" s="12"/>
      <c r="F33" s="13"/>
      <c r="G33" s="13"/>
      <c r="H33" s="13"/>
      <c r="I33" s="13"/>
      <c r="J33" s="14"/>
      <c r="K33" s="13"/>
      <c r="L33" s="13"/>
      <c r="M33" s="13"/>
      <c r="N33" s="13"/>
      <c r="O33" s="13"/>
      <c r="P33" s="14"/>
      <c r="Q33" s="15"/>
    </row>
    <row r="34" spans="2:17" ht="12.75">
      <c r="B34" s="2" t="s">
        <v>10</v>
      </c>
      <c r="E34" s="16">
        <f>SUM(E35:E38)</f>
        <v>1491.8499999999995</v>
      </c>
      <c r="F34" s="17">
        <f>SUM(F35:F38)</f>
        <v>184</v>
      </c>
      <c r="G34" s="13"/>
      <c r="H34" s="13"/>
      <c r="I34" s="13"/>
      <c r="J34" s="14">
        <f>SUM(E34:I34)</f>
        <v>1675.8499999999995</v>
      </c>
      <c r="K34" s="16">
        <v>1665.2499999999995</v>
      </c>
      <c r="L34" s="45">
        <v>0</v>
      </c>
      <c r="M34" s="13"/>
      <c r="N34" s="13"/>
      <c r="O34" s="13"/>
      <c r="P34" s="14">
        <v>1665.2499999999995</v>
      </c>
      <c r="Q34" s="15">
        <f>J34-P34</f>
        <v>10.599999999999909</v>
      </c>
    </row>
    <row r="35" spans="5:17" ht="12.75">
      <c r="E35" s="12"/>
      <c r="F35" s="13"/>
      <c r="G35" s="13"/>
      <c r="H35" s="13"/>
      <c r="I35" s="13"/>
      <c r="J35" s="14"/>
      <c r="K35" s="13"/>
      <c r="L35" s="13"/>
      <c r="M35" s="13"/>
      <c r="N35" s="13"/>
      <c r="O35" s="13"/>
      <c r="P35" s="14"/>
      <c r="Q35" s="15"/>
    </row>
    <row r="36" spans="3:17" ht="12.75">
      <c r="C36" s="2" t="s">
        <v>15</v>
      </c>
      <c r="E36" s="46">
        <f>K36-173.4</f>
        <v>1491.8499999999995</v>
      </c>
      <c r="F36" s="13"/>
      <c r="G36" s="13"/>
      <c r="H36" s="13"/>
      <c r="I36" s="13"/>
      <c r="J36" s="14"/>
      <c r="K36" s="13">
        <v>1665.2499999999995</v>
      </c>
      <c r="L36" s="13"/>
      <c r="M36" s="13"/>
      <c r="N36" s="13"/>
      <c r="O36" s="13"/>
      <c r="P36" s="14"/>
      <c r="Q36" s="15"/>
    </row>
    <row r="37" spans="3:17" ht="12.75">
      <c r="C37" s="43" t="s">
        <v>39</v>
      </c>
      <c r="E37" s="12"/>
      <c r="F37" s="48">
        <f>L37+184</f>
        <v>184</v>
      </c>
      <c r="G37" s="13"/>
      <c r="H37" s="13"/>
      <c r="I37" s="13"/>
      <c r="J37" s="14"/>
      <c r="K37" s="13"/>
      <c r="L37" s="13">
        <v>0</v>
      </c>
      <c r="M37" s="13"/>
      <c r="N37" s="13"/>
      <c r="O37" s="13"/>
      <c r="P37" s="14"/>
      <c r="Q37" s="15"/>
    </row>
    <row r="38" spans="5:17" ht="12.75">
      <c r="E38" s="12"/>
      <c r="F38" s="45"/>
      <c r="G38" s="13"/>
      <c r="H38" s="13"/>
      <c r="I38" s="13"/>
      <c r="J38" s="14"/>
      <c r="K38" s="13"/>
      <c r="L38" s="13"/>
      <c r="M38" s="13"/>
      <c r="N38" s="13"/>
      <c r="O38" s="13"/>
      <c r="P38" s="14"/>
      <c r="Q38" s="15"/>
    </row>
    <row r="39" spans="2:17" ht="12.75">
      <c r="B39" s="2" t="s">
        <v>30</v>
      </c>
      <c r="E39" s="16">
        <f>SUM(E40:E43)</f>
        <v>1624</v>
      </c>
      <c r="F39" s="45"/>
      <c r="G39" s="13"/>
      <c r="H39" s="13"/>
      <c r="I39" s="13"/>
      <c r="J39" s="14">
        <f>SUM(E39:I39)</f>
        <v>1624</v>
      </c>
      <c r="K39" s="13">
        <v>3424.75</v>
      </c>
      <c r="L39" s="13"/>
      <c r="M39" s="13"/>
      <c r="N39" s="13"/>
      <c r="O39" s="13"/>
      <c r="P39" s="14">
        <v>3424.75</v>
      </c>
      <c r="Q39" s="15">
        <f>J39-P39</f>
        <v>-1800.75</v>
      </c>
    </row>
    <row r="40" spans="5:17" ht="12.75">
      <c r="E40" s="12"/>
      <c r="F40" s="45"/>
      <c r="G40" s="13"/>
      <c r="H40" s="13"/>
      <c r="I40" s="13"/>
      <c r="J40" s="14"/>
      <c r="K40" s="13"/>
      <c r="L40" s="13"/>
      <c r="M40" s="13"/>
      <c r="N40" s="13"/>
      <c r="O40" s="13"/>
      <c r="P40" s="14"/>
      <c r="Q40" s="15"/>
    </row>
    <row r="41" spans="3:17" ht="12.75">
      <c r="C41" s="2" t="s">
        <v>31</v>
      </c>
      <c r="E41" s="12">
        <f>K41-1876</f>
        <v>1395</v>
      </c>
      <c r="F41" s="45"/>
      <c r="G41" s="13"/>
      <c r="H41" s="13"/>
      <c r="I41" s="13"/>
      <c r="J41" s="14"/>
      <c r="K41" s="13">
        <v>3271</v>
      </c>
      <c r="L41" s="13"/>
      <c r="M41" s="13"/>
      <c r="N41" s="13"/>
      <c r="O41" s="13"/>
      <c r="P41" s="14"/>
      <c r="Q41" s="15"/>
    </row>
    <row r="42" spans="3:17" ht="12.75">
      <c r="C42" s="2" t="s">
        <v>35</v>
      </c>
      <c r="E42" s="46">
        <f>K42+75.25</f>
        <v>229</v>
      </c>
      <c r="F42" s="45"/>
      <c r="G42" s="13"/>
      <c r="H42" s="13"/>
      <c r="I42" s="13"/>
      <c r="J42" s="14"/>
      <c r="K42" s="13">
        <v>153.75</v>
      </c>
      <c r="L42" s="13"/>
      <c r="M42" s="13"/>
      <c r="N42" s="13"/>
      <c r="O42" s="13"/>
      <c r="P42" s="14"/>
      <c r="Q42" s="15"/>
    </row>
    <row r="43" spans="5:17" ht="12.75">
      <c r="E43" s="12"/>
      <c r="F43" s="13"/>
      <c r="G43" s="13"/>
      <c r="H43" s="13"/>
      <c r="I43" s="13"/>
      <c r="J43" s="14"/>
      <c r="K43" s="13"/>
      <c r="L43" s="13"/>
      <c r="M43" s="13"/>
      <c r="N43" s="13"/>
      <c r="O43" s="13"/>
      <c r="P43" s="14"/>
      <c r="Q43" s="15"/>
    </row>
    <row r="44" spans="5:17" ht="12.75">
      <c r="E44" s="12"/>
      <c r="F44" s="13"/>
      <c r="G44" s="13"/>
      <c r="H44" s="13"/>
      <c r="I44" s="13"/>
      <c r="J44" s="14"/>
      <c r="K44" s="13"/>
      <c r="L44" s="13"/>
      <c r="M44" s="13"/>
      <c r="N44" s="13"/>
      <c r="O44" s="13"/>
      <c r="P44" s="14"/>
      <c r="Q44" s="15"/>
    </row>
    <row r="45" spans="1:17" s="20" customFormat="1" ht="15">
      <c r="A45" s="20" t="s">
        <v>11</v>
      </c>
      <c r="E45" s="21">
        <f>E16+E18+E19+E21+E26+E28+E30+E32+E34+E39</f>
        <v>31685.799999999985</v>
      </c>
      <c r="F45" s="22">
        <f>F16+F18+F19+F21+F26+F28+F30+F32+F34+F39</f>
        <v>2173.5496250000024</v>
      </c>
      <c r="G45" s="22">
        <f>G16+G18+G19+G21+G26+G28+G30+G32+G34+G39</f>
        <v>0</v>
      </c>
      <c r="H45" s="22">
        <f>H16+H18+H19+H21+H26+H28+H30+H32+H34+H39</f>
        <v>4017.4</v>
      </c>
      <c r="I45" s="22">
        <f>I16+I18+I19+I21+I26+I28+I30+I32+I34+I39</f>
        <v>919.45</v>
      </c>
      <c r="J45" s="23">
        <f>SUM(J13:J44)</f>
        <v>38796.199624999994</v>
      </c>
      <c r="K45" s="21">
        <v>33170.47999999999</v>
      </c>
      <c r="L45" s="22">
        <v>2271.9796250000027</v>
      </c>
      <c r="M45" s="22">
        <v>0</v>
      </c>
      <c r="N45" s="22">
        <v>4017.4</v>
      </c>
      <c r="O45" s="22">
        <v>716.47</v>
      </c>
      <c r="P45" s="23">
        <v>40176.32962499999</v>
      </c>
      <c r="Q45" s="23">
        <f>SUM(Q13:Q44)</f>
        <v>-1380.1300000000017</v>
      </c>
    </row>
    <row r="46" spans="1:17" ht="12.75">
      <c r="A46" s="24"/>
      <c r="B46" s="24"/>
      <c r="C46" s="24"/>
      <c r="D46" s="24"/>
      <c r="E46" s="25"/>
      <c r="F46" s="24"/>
      <c r="G46" s="24"/>
      <c r="H46" s="24"/>
      <c r="I46" s="24"/>
      <c r="J46" s="26"/>
      <c r="K46" s="24"/>
      <c r="L46" s="24"/>
      <c r="M46" s="24"/>
      <c r="N46" s="24"/>
      <c r="O46" s="24"/>
      <c r="P46" s="26"/>
      <c r="Q46" s="27"/>
    </row>
    <row r="47" spans="5:17" ht="12.75">
      <c r="E47" s="12"/>
      <c r="F47" s="13"/>
      <c r="G47" s="13"/>
      <c r="H47" s="13"/>
      <c r="I47" s="13"/>
      <c r="J47" s="14"/>
      <c r="K47" s="13"/>
      <c r="L47" s="13"/>
      <c r="M47" s="13"/>
      <c r="N47" s="13"/>
      <c r="O47" s="13"/>
      <c r="P47" s="14"/>
      <c r="Q47" s="15"/>
    </row>
    <row r="48" spans="1:17" ht="12.75">
      <c r="A48" s="2" t="s">
        <v>3</v>
      </c>
      <c r="E48" s="12"/>
      <c r="F48" s="13"/>
      <c r="G48" s="13"/>
      <c r="H48" s="13"/>
      <c r="I48" s="13"/>
      <c r="J48" s="14"/>
      <c r="K48" s="13"/>
      <c r="L48" s="13"/>
      <c r="M48" s="13"/>
      <c r="N48" s="13"/>
      <c r="O48" s="13"/>
      <c r="P48" s="14"/>
      <c r="Q48" s="15"/>
    </row>
    <row r="49" spans="5:17" ht="12.75">
      <c r="E49" s="12"/>
      <c r="F49" s="13"/>
      <c r="G49" s="13"/>
      <c r="H49" s="13"/>
      <c r="I49" s="13"/>
      <c r="J49" s="14"/>
      <c r="K49" s="13"/>
      <c r="L49" s="13"/>
      <c r="M49" s="13"/>
      <c r="N49" s="13"/>
      <c r="O49" s="13"/>
      <c r="P49" s="14"/>
      <c r="Q49" s="15"/>
    </row>
    <row r="50" spans="2:17" ht="12.75">
      <c r="B50" s="2" t="s">
        <v>9</v>
      </c>
      <c r="E50" s="12"/>
      <c r="F50" s="13"/>
      <c r="G50" s="13"/>
      <c r="H50" s="13"/>
      <c r="I50" s="13"/>
      <c r="J50" s="14"/>
      <c r="K50" s="13"/>
      <c r="L50" s="13"/>
      <c r="M50" s="13"/>
      <c r="N50" s="13"/>
      <c r="O50" s="13"/>
      <c r="P50" s="14"/>
      <c r="Q50" s="15"/>
    </row>
    <row r="51" spans="5:17" ht="12.75">
      <c r="E51" s="12"/>
      <c r="F51" s="13"/>
      <c r="G51" s="13"/>
      <c r="H51" s="13"/>
      <c r="I51" s="13"/>
      <c r="J51" s="14"/>
      <c r="K51" s="13"/>
      <c r="L51" s="13"/>
      <c r="M51" s="13"/>
      <c r="N51" s="13"/>
      <c r="O51" s="13"/>
      <c r="P51" s="14"/>
      <c r="Q51" s="15"/>
    </row>
    <row r="52" spans="3:17" ht="12.75">
      <c r="C52" s="2" t="s">
        <v>18</v>
      </c>
      <c r="E52" s="49">
        <f>K52+1622.19</f>
        <v>2462.8</v>
      </c>
      <c r="F52" s="17">
        <f>L52+58.77</f>
        <v>278</v>
      </c>
      <c r="G52" s="13"/>
      <c r="H52" s="13"/>
      <c r="I52" s="17">
        <f>O52</f>
        <v>130.26999999999998</v>
      </c>
      <c r="J52" s="18">
        <f>SUM(E52:I52)</f>
        <v>2871.07</v>
      </c>
      <c r="K52" s="17">
        <v>840.61</v>
      </c>
      <c r="L52" s="17">
        <v>219.23</v>
      </c>
      <c r="M52" s="13"/>
      <c r="N52" s="13"/>
      <c r="O52" s="17">
        <v>130.26999999999998</v>
      </c>
      <c r="P52" s="18">
        <v>1190.11</v>
      </c>
      <c r="Q52" s="19">
        <f>J52-P52</f>
        <v>1680.9600000000003</v>
      </c>
    </row>
    <row r="53" spans="5:17" ht="12.75">
      <c r="E53" s="12"/>
      <c r="F53" s="13"/>
      <c r="G53" s="13"/>
      <c r="H53" s="13"/>
      <c r="I53" s="13"/>
      <c r="J53" s="14"/>
      <c r="K53" s="13"/>
      <c r="L53" s="13"/>
      <c r="M53" s="13"/>
      <c r="N53" s="13"/>
      <c r="O53" s="13"/>
      <c r="P53" s="14"/>
      <c r="Q53" s="15"/>
    </row>
    <row r="54" spans="2:17" ht="12.75">
      <c r="B54" s="2" t="s">
        <v>34</v>
      </c>
      <c r="E54" s="12"/>
      <c r="F54" s="13"/>
      <c r="G54" s="13"/>
      <c r="H54" s="13"/>
      <c r="I54" s="13"/>
      <c r="J54" s="14"/>
      <c r="K54" s="13"/>
      <c r="L54" s="13"/>
      <c r="M54" s="13"/>
      <c r="N54" s="13"/>
      <c r="O54" s="13"/>
      <c r="P54" s="14"/>
      <c r="Q54" s="15"/>
    </row>
    <row r="55" spans="5:17" ht="12.75">
      <c r="E55" s="12"/>
      <c r="F55" s="13"/>
      <c r="G55" s="13"/>
      <c r="H55" s="13"/>
      <c r="I55" s="13"/>
      <c r="J55" s="14"/>
      <c r="K55" s="13"/>
      <c r="L55" s="13"/>
      <c r="M55" s="13"/>
      <c r="N55" s="13"/>
      <c r="O55" s="13"/>
      <c r="P55" s="14"/>
      <c r="Q55" s="15"/>
    </row>
    <row r="56" spans="3:17" ht="12.75">
      <c r="C56" s="43" t="s">
        <v>42</v>
      </c>
      <c r="E56" s="49">
        <f>K56-82</f>
        <v>81</v>
      </c>
      <c r="F56" s="13"/>
      <c r="G56" s="13"/>
      <c r="H56" s="13"/>
      <c r="I56" s="13"/>
      <c r="J56" s="18">
        <f>SUM(E56:I56)</f>
        <v>81</v>
      </c>
      <c r="K56" s="13">
        <v>163</v>
      </c>
      <c r="L56" s="13"/>
      <c r="M56" s="13"/>
      <c r="N56" s="13"/>
      <c r="O56" s="13"/>
      <c r="P56" s="18">
        <v>163</v>
      </c>
      <c r="Q56" s="19">
        <f>J56-P56</f>
        <v>-82</v>
      </c>
    </row>
    <row r="57" spans="5:17" ht="12.75">
      <c r="E57" s="12"/>
      <c r="F57" s="13"/>
      <c r="G57" s="13"/>
      <c r="H57" s="13"/>
      <c r="I57" s="13"/>
      <c r="J57" s="14"/>
      <c r="K57" s="13"/>
      <c r="L57" s="13"/>
      <c r="M57" s="13"/>
      <c r="N57" s="13"/>
      <c r="O57" s="13"/>
      <c r="P57" s="14"/>
      <c r="Q57" s="15"/>
    </row>
    <row r="58" spans="2:17" ht="12.75">
      <c r="B58" s="2" t="s">
        <v>14</v>
      </c>
      <c r="E58" s="16">
        <f>SUM(E59:E65)</f>
        <v>7.91</v>
      </c>
      <c r="F58" s="17">
        <f>SUM(F59:F65)</f>
        <v>0</v>
      </c>
      <c r="G58" s="13"/>
      <c r="H58" s="13"/>
      <c r="I58" s="17"/>
      <c r="J58" s="14">
        <f>SUM(E58:I58)</f>
        <v>7.91</v>
      </c>
      <c r="K58" s="16">
        <v>2123.42</v>
      </c>
      <c r="L58" s="45">
        <v>0</v>
      </c>
      <c r="M58" s="17"/>
      <c r="N58" s="17"/>
      <c r="O58" s="13"/>
      <c r="P58" s="14">
        <v>2123.42</v>
      </c>
      <c r="Q58" s="15">
        <f>J58-P58</f>
        <v>-2115.51</v>
      </c>
    </row>
    <row r="59" spans="5:17" ht="12.75">
      <c r="E59" s="12"/>
      <c r="F59" s="13"/>
      <c r="G59" s="13"/>
      <c r="H59" s="13"/>
      <c r="I59" s="13"/>
      <c r="J59" s="14"/>
      <c r="K59" s="13"/>
      <c r="L59" s="13"/>
      <c r="M59" s="13"/>
      <c r="N59" s="13"/>
      <c r="O59" s="13"/>
      <c r="P59" s="14"/>
      <c r="Q59" s="15"/>
    </row>
    <row r="60" spans="3:17" ht="12.75">
      <c r="C60" s="2" t="s">
        <v>33</v>
      </c>
      <c r="E60" s="46"/>
      <c r="F60" s="47"/>
      <c r="G60" s="13"/>
      <c r="H60" s="13"/>
      <c r="I60" s="13"/>
      <c r="J60" s="14"/>
      <c r="K60" s="13"/>
      <c r="L60" s="13"/>
      <c r="M60" s="13"/>
      <c r="N60" s="13"/>
      <c r="O60" s="13"/>
      <c r="P60" s="14"/>
      <c r="Q60" s="15"/>
    </row>
    <row r="61" spans="3:17" ht="12.75">
      <c r="C61" s="2" t="s">
        <v>45</v>
      </c>
      <c r="E61" s="46">
        <f>K61+7.91</f>
        <v>7.91</v>
      </c>
      <c r="F61" s="47"/>
      <c r="G61" s="13"/>
      <c r="H61" s="13"/>
      <c r="I61" s="13"/>
      <c r="J61" s="14"/>
      <c r="K61" s="13">
        <v>0</v>
      </c>
      <c r="L61" s="13"/>
      <c r="M61" s="13"/>
      <c r="N61" s="13"/>
      <c r="O61" s="13"/>
      <c r="P61" s="14"/>
      <c r="Q61" s="15"/>
    </row>
    <row r="62" spans="3:17" ht="12.75">
      <c r="C62" s="43" t="s">
        <v>37</v>
      </c>
      <c r="E62" s="46">
        <f>K62-18.19</f>
        <v>0</v>
      </c>
      <c r="F62" s="47"/>
      <c r="G62" s="13"/>
      <c r="H62" s="13"/>
      <c r="I62" s="13"/>
      <c r="J62" s="14"/>
      <c r="K62" s="13">
        <v>18.19</v>
      </c>
      <c r="L62" s="13"/>
      <c r="M62" s="13"/>
      <c r="N62" s="13"/>
      <c r="O62" s="13"/>
      <c r="P62" s="14"/>
      <c r="Q62" s="15"/>
    </row>
    <row r="63" spans="3:17" ht="12.75">
      <c r="C63" s="43" t="s">
        <v>32</v>
      </c>
      <c r="E63" s="46">
        <f>K63-1967.67</f>
        <v>0</v>
      </c>
      <c r="F63" s="45"/>
      <c r="G63" s="13"/>
      <c r="H63" s="13"/>
      <c r="I63" s="13"/>
      <c r="J63" s="14"/>
      <c r="K63" s="13">
        <v>1967.6699999999998</v>
      </c>
      <c r="L63" s="13"/>
      <c r="M63" s="13"/>
      <c r="N63" s="13"/>
      <c r="O63" s="13"/>
      <c r="P63" s="14"/>
      <c r="Q63" s="15"/>
    </row>
    <row r="64" spans="3:17" ht="12.75">
      <c r="C64" s="43" t="s">
        <v>25</v>
      </c>
      <c r="E64" s="46">
        <f>K64-137.56</f>
        <v>0</v>
      </c>
      <c r="F64" s="45"/>
      <c r="G64" s="13"/>
      <c r="H64" s="13"/>
      <c r="I64" s="13"/>
      <c r="J64" s="14"/>
      <c r="K64" s="13">
        <v>137.55999999999995</v>
      </c>
      <c r="L64" s="13"/>
      <c r="M64" s="13"/>
      <c r="N64" s="13"/>
      <c r="O64" s="13"/>
      <c r="P64" s="14"/>
      <c r="Q64" s="15"/>
    </row>
    <row r="65" spans="5:17" ht="12.75">
      <c r="E65" s="12"/>
      <c r="F65" s="13"/>
      <c r="G65" s="13"/>
      <c r="H65" s="13"/>
      <c r="I65" s="13"/>
      <c r="J65" s="14"/>
      <c r="K65" s="13"/>
      <c r="L65" s="13"/>
      <c r="M65" s="13"/>
      <c r="N65" s="13"/>
      <c r="O65" s="13"/>
      <c r="P65" s="14"/>
      <c r="Q65" s="15"/>
    </row>
    <row r="66" spans="5:17" ht="12.75">
      <c r="E66" s="12"/>
      <c r="F66" s="13"/>
      <c r="G66" s="13"/>
      <c r="H66" s="13"/>
      <c r="I66" s="13"/>
      <c r="J66" s="14"/>
      <c r="K66" s="13"/>
      <c r="L66" s="13"/>
      <c r="M66" s="13"/>
      <c r="N66" s="13"/>
      <c r="O66" s="13"/>
      <c r="P66" s="14"/>
      <c r="Q66" s="15"/>
    </row>
    <row r="67" spans="1:17" s="20" customFormat="1" ht="12.75">
      <c r="A67" s="20" t="s">
        <v>12</v>
      </c>
      <c r="E67" s="28">
        <f aca="true" t="shared" si="0" ref="E67:J67">E52+E56+E58</f>
        <v>2551.71</v>
      </c>
      <c r="F67" s="42">
        <f t="shared" si="0"/>
        <v>278</v>
      </c>
      <c r="G67" s="29">
        <f t="shared" si="0"/>
        <v>0</v>
      </c>
      <c r="H67" s="29">
        <f t="shared" si="0"/>
        <v>0</v>
      </c>
      <c r="I67" s="42">
        <f t="shared" si="0"/>
        <v>130.26999999999998</v>
      </c>
      <c r="J67" s="30">
        <f t="shared" si="0"/>
        <v>2959.98</v>
      </c>
      <c r="K67" s="28">
        <v>3127.03</v>
      </c>
      <c r="L67" s="42">
        <v>219.23</v>
      </c>
      <c r="M67" s="29">
        <v>0</v>
      </c>
      <c r="N67" s="29">
        <v>0</v>
      </c>
      <c r="O67" s="42">
        <v>130.26999999999998</v>
      </c>
      <c r="P67" s="30">
        <v>3476.5299999999997</v>
      </c>
      <c r="Q67" s="31">
        <f>Q52+Q56+Q58</f>
        <v>-516.55</v>
      </c>
    </row>
    <row r="68" spans="5:17" ht="12.75">
      <c r="E68" s="12"/>
      <c r="F68" s="13"/>
      <c r="G68" s="13"/>
      <c r="H68" s="13"/>
      <c r="I68" s="13"/>
      <c r="J68" s="14"/>
      <c r="K68" s="12"/>
      <c r="L68" s="13"/>
      <c r="M68" s="13"/>
      <c r="N68" s="13"/>
      <c r="O68" s="13"/>
      <c r="P68" s="14"/>
      <c r="Q68" s="15"/>
    </row>
    <row r="69" spans="5:17" ht="13.5" thickBot="1">
      <c r="E69" s="12"/>
      <c r="F69" s="13"/>
      <c r="G69" s="13"/>
      <c r="H69" s="13"/>
      <c r="I69" s="13"/>
      <c r="J69" s="14"/>
      <c r="K69" s="12"/>
      <c r="L69" s="13"/>
      <c r="M69" s="13"/>
      <c r="N69" s="13"/>
      <c r="O69" s="13"/>
      <c r="P69" s="14"/>
      <c r="Q69" s="15"/>
    </row>
    <row r="70" spans="1:17" ht="13.5" thickBot="1">
      <c r="A70" s="2" t="s">
        <v>8</v>
      </c>
      <c r="E70" s="16">
        <f aca="true" t="shared" si="1" ref="E70:J70">E45-E67</f>
        <v>29134.089999999986</v>
      </c>
      <c r="F70" s="17">
        <f t="shared" si="1"/>
        <v>1895.5496250000024</v>
      </c>
      <c r="G70" s="17">
        <f t="shared" si="1"/>
        <v>0</v>
      </c>
      <c r="H70" s="17">
        <f t="shared" si="1"/>
        <v>4017.4</v>
      </c>
      <c r="I70" s="17">
        <f t="shared" si="1"/>
        <v>789.1800000000001</v>
      </c>
      <c r="J70" s="32">
        <f t="shared" si="1"/>
        <v>35836.21962499999</v>
      </c>
      <c r="K70" s="16">
        <v>30043.44999999999</v>
      </c>
      <c r="L70" s="17">
        <v>2052.7496250000027</v>
      </c>
      <c r="M70" s="45">
        <v>0</v>
      </c>
      <c r="N70" s="45">
        <v>4017.4</v>
      </c>
      <c r="O70" s="17">
        <v>586.2</v>
      </c>
      <c r="P70" s="32">
        <v>36699.79962499999</v>
      </c>
      <c r="Q70" s="33">
        <f>Q45-Q67</f>
        <v>-863.5800000000017</v>
      </c>
    </row>
    <row r="71" spans="5:17" ht="12.75">
      <c r="E71" s="12"/>
      <c r="F71" s="13"/>
      <c r="G71" s="13"/>
      <c r="H71" s="13"/>
      <c r="I71" s="13"/>
      <c r="J71" s="14"/>
      <c r="K71" s="12"/>
      <c r="L71" s="13"/>
      <c r="M71" s="13"/>
      <c r="N71" s="13"/>
      <c r="O71" s="13"/>
      <c r="P71" s="14"/>
      <c r="Q71" s="15"/>
    </row>
    <row r="72" spans="5:17" ht="12.75">
      <c r="E72" s="12"/>
      <c r="F72" s="13"/>
      <c r="G72" s="13"/>
      <c r="H72" s="13"/>
      <c r="I72" s="13"/>
      <c r="J72" s="14"/>
      <c r="K72" s="12"/>
      <c r="L72" s="13"/>
      <c r="M72" s="13"/>
      <c r="N72" s="13"/>
      <c r="O72" s="13"/>
      <c r="P72" s="14"/>
      <c r="Q72" s="15"/>
    </row>
    <row r="73" spans="1:17" ht="15">
      <c r="A73" s="2" t="s">
        <v>13</v>
      </c>
      <c r="E73" s="34">
        <f aca="true" t="shared" si="2" ref="E73:Q73">E67+E70</f>
        <v>31685.799999999985</v>
      </c>
      <c r="F73" s="35">
        <f t="shared" si="2"/>
        <v>2173.5496250000024</v>
      </c>
      <c r="G73" s="35">
        <f t="shared" si="2"/>
        <v>0</v>
      </c>
      <c r="H73" s="35">
        <f>H67+H70</f>
        <v>4017.4</v>
      </c>
      <c r="I73" s="35">
        <f t="shared" si="2"/>
        <v>919.45</v>
      </c>
      <c r="J73" s="36">
        <f t="shared" si="2"/>
        <v>38796.199624999994</v>
      </c>
      <c r="K73" s="34">
        <v>33170.47999999999</v>
      </c>
      <c r="L73" s="35">
        <v>2271.9796250000027</v>
      </c>
      <c r="M73" s="35">
        <v>0</v>
      </c>
      <c r="N73" s="35">
        <v>4017.4</v>
      </c>
      <c r="O73" s="35">
        <v>716.47</v>
      </c>
      <c r="P73" s="36">
        <v>40176.32962499999</v>
      </c>
      <c r="Q73" s="37">
        <f t="shared" si="2"/>
        <v>-1380.1300000000017</v>
      </c>
    </row>
    <row r="74" spans="5:17" ht="12.75">
      <c r="E74" s="25"/>
      <c r="F74" s="24"/>
      <c r="G74" s="24"/>
      <c r="H74" s="24"/>
      <c r="I74" s="24"/>
      <c r="J74" s="26"/>
      <c r="K74" s="24"/>
      <c r="L74" s="24"/>
      <c r="M74" s="24"/>
      <c r="N74" s="24"/>
      <c r="O74" s="24"/>
      <c r="P74" s="26"/>
      <c r="Q74" s="27"/>
    </row>
    <row r="78" ht="12.75">
      <c r="A78" s="38" t="s">
        <v>21</v>
      </c>
    </row>
    <row r="79" ht="12.75">
      <c r="A79" s="40" t="s">
        <v>38</v>
      </c>
    </row>
    <row r="80" ht="12.75">
      <c r="A80" s="38"/>
    </row>
    <row r="81" ht="12.75">
      <c r="A81" s="41" t="s">
        <v>46</v>
      </c>
    </row>
    <row r="82" ht="12.75">
      <c r="F82" s="39"/>
    </row>
    <row r="83" ht="12.75">
      <c r="F83" s="39"/>
    </row>
    <row r="85" ht="12.75">
      <c r="F85" s="39"/>
    </row>
  </sheetData>
  <sheetProtection/>
  <mergeCells count="8">
    <mergeCell ref="A5:Q5"/>
    <mergeCell ref="A4:Q4"/>
    <mergeCell ref="A2:Q2"/>
    <mergeCell ref="Q9:Q11"/>
    <mergeCell ref="E9:J9"/>
    <mergeCell ref="K9:P9"/>
    <mergeCell ref="J10:J11"/>
    <mergeCell ref="P10:P11"/>
  </mergeCells>
  <printOptions/>
  <pageMargins left="0.75" right="0.75" top="1" bottom="1" header="0.5" footer="0.5"/>
  <pageSetup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</dc:creator>
  <cp:keywords/>
  <dc:description/>
  <cp:lastModifiedBy>jon-dell</cp:lastModifiedBy>
  <cp:lastPrinted>2011-10-01T01:02:14Z</cp:lastPrinted>
  <dcterms:created xsi:type="dcterms:W3CDTF">2010-08-13T13:00:19Z</dcterms:created>
  <dcterms:modified xsi:type="dcterms:W3CDTF">2018-05-31T02:40:45Z</dcterms:modified>
  <cp:category/>
  <cp:version/>
  <cp:contentType/>
  <cp:contentStatus/>
</cp:coreProperties>
</file>