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1"/>
  </bookViews>
  <sheets>
    <sheet name="income" sheetId="1" r:id="rId1"/>
    <sheet name="expense" sheetId="2" r:id="rId2"/>
  </sheets>
  <definedNames/>
  <calcPr fullCalcOnLoad="1"/>
</workbook>
</file>

<file path=xl/sharedStrings.xml><?xml version="1.0" encoding="utf-8"?>
<sst xmlns="http://schemas.openxmlformats.org/spreadsheetml/2006/main" count="121" uniqueCount="73">
  <si>
    <t>Item</t>
  </si>
  <si>
    <t>2006-07</t>
  </si>
  <si>
    <t>actual</t>
  </si>
  <si>
    <t>2007-08</t>
  </si>
  <si>
    <t>2008-09</t>
  </si>
  <si>
    <t>Newsletter</t>
  </si>
  <si>
    <t>Advertising</t>
  </si>
  <si>
    <t>Subscriptions</t>
  </si>
  <si>
    <t>Scholarship Fund</t>
  </si>
  <si>
    <t>National Subsidy</t>
  </si>
  <si>
    <t>Full Dues</t>
  </si>
  <si>
    <t>N.O. Revenue Rates</t>
  </si>
  <si>
    <t>New Members</t>
  </si>
  <si>
    <t>Reinstating Members</t>
  </si>
  <si>
    <t>Corp Subscriptions</t>
  </si>
  <si>
    <t>Testing</t>
  </si>
  <si>
    <t>Practice Tests</t>
  </si>
  <si>
    <t>Area Funds</t>
  </si>
  <si>
    <t>ELAC</t>
  </si>
  <si>
    <t>SFV</t>
  </si>
  <si>
    <t>Coastal</t>
  </si>
  <si>
    <t>Hi-Desert</t>
  </si>
  <si>
    <t>Mid-City</t>
  </si>
  <si>
    <t>TOTAL INCOME</t>
  </si>
  <si>
    <t>3-year average</t>
  </si>
  <si>
    <t>RG Net Income</t>
  </si>
  <si>
    <t>Full Dues ($ per member per year)</t>
  </si>
  <si>
    <t>Family Members ($ per member per year)</t>
  </si>
  <si>
    <t>New Members ($ each, in 1st month)</t>
  </si>
  <si>
    <t>Reinstating Members ($ each, in 1st month)</t>
  </si>
  <si>
    <t>2009-10</t>
  </si>
  <si>
    <t>Printing</t>
  </si>
  <si>
    <t>Postage</t>
  </si>
  <si>
    <t>Misc.</t>
  </si>
  <si>
    <t>MensaPhone</t>
  </si>
  <si>
    <t>CultureQuest</t>
  </si>
  <si>
    <t>Bank Fees</t>
  </si>
  <si>
    <t>GLAAM BoD Officer Expenses</t>
  </si>
  <si>
    <t>Tax prep. &amp; Acctg.</t>
  </si>
  <si>
    <t>D&amp;O Insurance</t>
  </si>
  <si>
    <t>Special Events</t>
  </si>
  <si>
    <t>Practice Test expenses</t>
  </si>
  <si>
    <t>Proctor expenses</t>
  </si>
  <si>
    <t>Scholarship funding</t>
  </si>
  <si>
    <t>2010-11</t>
  </si>
  <si>
    <t>&lt;none&gt;</t>
  </si>
  <si>
    <t>RG Gross Income</t>
  </si>
  <si>
    <t>TOTAL EXPENSE</t>
  </si>
  <si>
    <t>General Fund</t>
  </si>
  <si>
    <t>RG Fund</t>
  </si>
  <si>
    <t>RG Gross Expense</t>
  </si>
  <si>
    <t>Other</t>
  </si>
  <si>
    <t>NET GAIN/(LOSS)</t>
  </si>
  <si>
    <t>amended budget</t>
  </si>
  <si>
    <t>reported</t>
  </si>
  <si>
    <t>projected</t>
  </si>
  <si>
    <t>Amazon</t>
  </si>
  <si>
    <t>Storage</t>
  </si>
  <si>
    <t>Depreciation</t>
  </si>
  <si>
    <t>&lt;n/a&gt;</t>
  </si>
  <si>
    <t>Awards</t>
  </si>
  <si>
    <t>2012-13</t>
  </si>
  <si>
    <t>Projected</t>
  </si>
  <si>
    <t>Actual</t>
  </si>
  <si>
    <t>2013-14</t>
  </si>
  <si>
    <t>GT</t>
  </si>
  <si>
    <t>Gregory C. Tomich</t>
  </si>
  <si>
    <t>GLAAM Expenditure Projections 2013-14</t>
  </si>
  <si>
    <t>Proctor Expenses</t>
  </si>
  <si>
    <t>Membership Committee</t>
  </si>
  <si>
    <t>Young M's</t>
  </si>
  <si>
    <t>10% Cash Savings</t>
  </si>
  <si>
    <t>GLAAM Revenue &amp; Projections 2012-13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</si>
</sst>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[$-409]dddd\,\ mmmm\ d\,\ yyyy"/>
    <numFmt numFmtId="170" formatCode="m/d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0" fontId="0" fillId="0" borderId="0" xfId="0" applyAlignment="1">
      <alignment horizontal="right"/>
    </xf>
    <xf numFmtId="15" fontId="0" fillId="0" borderId="0" xfId="0" applyNumberFormat="1" applyAlignment="1" quotePrefix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43" fontId="4" fillId="0" borderId="0" xfId="0" applyNumberFormat="1" applyFont="1" applyAlignment="1">
      <alignment horizontal="center"/>
    </xf>
    <xf numFmtId="43" fontId="5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43" fontId="6" fillId="0" borderId="0" xfId="44" applyNumberFormat="1" applyFont="1" applyAlignment="1">
      <alignment/>
    </xf>
    <xf numFmtId="43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43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43" fontId="9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43" fontId="5" fillId="0" borderId="0" xfId="0" applyNumberFormat="1" applyFont="1" applyAlignment="1">
      <alignment horizontal="right"/>
    </xf>
    <xf numFmtId="15" fontId="0" fillId="0" borderId="0" xfId="0" applyNumberFormat="1" applyAlignment="1" quotePrefix="1">
      <alignment horizontal="left"/>
    </xf>
    <xf numFmtId="14" fontId="0" fillId="0" borderId="0" xfId="0" applyNumberFormat="1" applyAlignment="1" quotePrefix="1">
      <alignment horizontal="left"/>
    </xf>
    <xf numFmtId="0" fontId="10" fillId="0" borderId="0" xfId="0" applyFont="1" applyAlignment="1">
      <alignment/>
    </xf>
    <xf numFmtId="43" fontId="5" fillId="0" borderId="0" xfId="0" applyNumberFormat="1" applyFont="1" applyAlignment="1" quotePrefix="1">
      <alignment/>
    </xf>
    <xf numFmtId="43" fontId="5" fillId="0" borderId="0" xfId="0" applyNumberFormat="1" applyFont="1" applyAlignment="1">
      <alignment horizontal="center"/>
    </xf>
    <xf numFmtId="43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43" fontId="5" fillId="0" borderId="0" xfId="0" applyNumberFormat="1" applyFont="1" applyAlignment="1" quotePrefix="1">
      <alignment horizontal="left"/>
    </xf>
    <xf numFmtId="170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3" fontId="0" fillId="0" borderId="0" xfId="0" applyNumberFormat="1" applyAlignment="1">
      <alignment horizontal="right"/>
    </xf>
    <xf numFmtId="4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3" fontId="5" fillId="0" borderId="0" xfId="0" applyNumberFormat="1" applyFont="1" applyAlignment="1" quotePrefix="1">
      <alignment horizontal="right"/>
    </xf>
    <xf numFmtId="4" fontId="5" fillId="0" borderId="0" xfId="0" applyNumberFormat="1" applyFont="1" applyAlignment="1">
      <alignment/>
    </xf>
    <xf numFmtId="17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P18" sqref="P18"/>
    </sheetView>
  </sheetViews>
  <sheetFormatPr defaultColWidth="9.140625" defaultRowHeight="12.75"/>
  <cols>
    <col min="1" max="1" width="32.140625" style="0" bestFit="1" customWidth="1"/>
    <col min="2" max="2" width="3.7109375" style="0" customWidth="1"/>
    <col min="3" max="3" width="27.140625" style="0" customWidth="1"/>
    <col min="4" max="4" width="17.140625" style="0" hidden="1" customWidth="1"/>
    <col min="5" max="10" width="15.57421875" style="10" hidden="1" customWidth="1"/>
    <col min="11" max="11" width="15.57421875" style="10" customWidth="1"/>
    <col min="12" max="13" width="14.57421875" style="0" bestFit="1" customWidth="1"/>
    <col min="14" max="14" width="10.421875" style="0" bestFit="1" customWidth="1"/>
  </cols>
  <sheetData>
    <row r="3" ht="12.75">
      <c r="A3" s="4" t="s">
        <v>72</v>
      </c>
    </row>
    <row r="7" spans="4:14" ht="12.75">
      <c r="D7" s="1" t="s">
        <v>1</v>
      </c>
      <c r="E7" s="11" t="s">
        <v>3</v>
      </c>
      <c r="F7" s="11" t="s">
        <v>4</v>
      </c>
      <c r="G7" s="11" t="s">
        <v>30</v>
      </c>
      <c r="H7" s="11" t="s">
        <v>44</v>
      </c>
      <c r="I7" s="11"/>
      <c r="J7" s="11" t="s">
        <v>44</v>
      </c>
      <c r="K7" s="30" t="s">
        <v>61</v>
      </c>
      <c r="L7" s="30" t="s">
        <v>61</v>
      </c>
      <c r="M7" s="30" t="s">
        <v>64</v>
      </c>
      <c r="N7" s="30" t="s">
        <v>64</v>
      </c>
    </row>
    <row r="8" spans="1:14" ht="12.75">
      <c r="A8" s="28" t="s">
        <v>0</v>
      </c>
      <c r="B8" s="2"/>
      <c r="D8" s="12" t="s">
        <v>54</v>
      </c>
      <c r="E8" s="12" t="s">
        <v>54</v>
      </c>
      <c r="F8" s="12" t="s">
        <v>54</v>
      </c>
      <c r="G8" s="12" t="s">
        <v>2</v>
      </c>
      <c r="H8" s="12" t="s">
        <v>55</v>
      </c>
      <c r="I8" s="17" t="s">
        <v>24</v>
      </c>
      <c r="J8" s="12" t="s">
        <v>53</v>
      </c>
      <c r="K8" s="31" t="s">
        <v>62</v>
      </c>
      <c r="L8" s="31" t="s">
        <v>63</v>
      </c>
      <c r="M8" s="31" t="s">
        <v>62</v>
      </c>
      <c r="N8" s="31" t="s">
        <v>62</v>
      </c>
    </row>
    <row r="9" spans="13:14" ht="12.75">
      <c r="M9" s="34">
        <v>41438</v>
      </c>
      <c r="N9" s="5" t="s">
        <v>65</v>
      </c>
    </row>
    <row r="10" spans="1:2" ht="12.75">
      <c r="A10" s="32" t="s">
        <v>48</v>
      </c>
      <c r="B10" s="18"/>
    </row>
    <row r="12" spans="1:13" ht="12.75">
      <c r="A12" s="4"/>
      <c r="B12" s="4" t="s">
        <v>9</v>
      </c>
      <c r="D12" s="4">
        <f>SUM(D13:D16)</f>
        <v>12821.32</v>
      </c>
      <c r="E12" s="13">
        <f>SUM(E13:E16)</f>
        <v>16105.92</v>
      </c>
      <c r="F12" s="13">
        <f>SUM(F13:F16)</f>
        <v>16307.02</v>
      </c>
      <c r="G12" s="13">
        <f>SUM(G13:G16)</f>
        <v>16351.07</v>
      </c>
      <c r="H12" s="13">
        <f>SUM(H13:H16)</f>
        <v>16033.46</v>
      </c>
      <c r="I12" s="13">
        <f>ROUND(SUM(F12:H12)/3,2)</f>
        <v>16230.52</v>
      </c>
      <c r="J12" s="13">
        <f>SUM(J13:J16)</f>
        <v>16351.07</v>
      </c>
      <c r="K12" s="13">
        <f>SUM(K13:K16)</f>
        <v>16033.8</v>
      </c>
      <c r="L12" s="13">
        <f>SUM(L13:L16)</f>
        <v>16109.8</v>
      </c>
      <c r="M12" s="13">
        <f>SUM(M13:M16)</f>
        <v>16267.8</v>
      </c>
    </row>
    <row r="13" spans="3:14" ht="12.75">
      <c r="C13" t="s">
        <v>10</v>
      </c>
      <c r="D13">
        <v>12532.32</v>
      </c>
      <c r="E13" s="10">
        <v>15789.92</v>
      </c>
      <c r="F13" s="10">
        <v>15876.02</v>
      </c>
      <c r="G13" s="10">
        <v>16048.22</v>
      </c>
      <c r="H13" s="10">
        <v>15754.66</v>
      </c>
      <c r="I13" s="10">
        <f aca="true" t="shared" si="0" ref="I13:I47">ROUND(SUM(F13:H13)/3,2)</f>
        <v>15892.97</v>
      </c>
      <c r="J13" s="10">
        <v>16048.22</v>
      </c>
      <c r="K13" s="10">
        <v>15755</v>
      </c>
      <c r="L13" s="10">
        <v>15815</v>
      </c>
      <c r="M13" s="10">
        <v>16000</v>
      </c>
      <c r="N13" s="10"/>
    </row>
    <row r="14" spans="3:13" ht="12.75">
      <c r="C14" s="5" t="s">
        <v>12</v>
      </c>
      <c r="D14" s="5">
        <v>174</v>
      </c>
      <c r="E14" s="14">
        <v>159</v>
      </c>
      <c r="F14" s="14">
        <v>159</v>
      </c>
      <c r="G14" s="14">
        <v>145</v>
      </c>
      <c r="H14" s="14">
        <v>120</v>
      </c>
      <c r="I14" s="14">
        <f t="shared" si="0"/>
        <v>141.33</v>
      </c>
      <c r="J14" s="14">
        <v>145</v>
      </c>
      <c r="K14" s="14">
        <v>120</v>
      </c>
      <c r="L14" s="14">
        <v>142</v>
      </c>
      <c r="M14" s="14">
        <v>130</v>
      </c>
    </row>
    <row r="15" spans="3:13" ht="12.75">
      <c r="C15" s="5" t="s">
        <v>13</v>
      </c>
      <c r="D15" s="5">
        <v>115</v>
      </c>
      <c r="E15" s="14">
        <v>157</v>
      </c>
      <c r="F15" s="14">
        <v>168</v>
      </c>
      <c r="G15" s="14">
        <v>152</v>
      </c>
      <c r="H15" s="14">
        <v>151</v>
      </c>
      <c r="I15" s="14">
        <f t="shared" si="0"/>
        <v>157</v>
      </c>
      <c r="J15" s="14">
        <v>152</v>
      </c>
      <c r="K15" s="14">
        <v>151</v>
      </c>
      <c r="L15" s="14">
        <v>145</v>
      </c>
      <c r="M15" s="14">
        <v>130</v>
      </c>
    </row>
    <row r="16" spans="3:13" ht="12.75">
      <c r="C16" s="5" t="s">
        <v>14</v>
      </c>
      <c r="D16" s="5">
        <v>0</v>
      </c>
      <c r="E16" s="14">
        <v>0</v>
      </c>
      <c r="F16" s="14">
        <v>104</v>
      </c>
      <c r="G16" s="14">
        <v>5.85</v>
      </c>
      <c r="H16" s="14">
        <v>7.8</v>
      </c>
      <c r="I16" s="14">
        <f t="shared" si="0"/>
        <v>39.22</v>
      </c>
      <c r="J16" s="14">
        <v>5.85</v>
      </c>
      <c r="K16" s="14">
        <v>7.8</v>
      </c>
      <c r="L16" s="14">
        <v>7.8</v>
      </c>
      <c r="M16" s="14">
        <v>7.8</v>
      </c>
    </row>
    <row r="18" spans="2:13" s="4" customFormat="1" ht="12.75">
      <c r="B18" s="4" t="s">
        <v>15</v>
      </c>
      <c r="D18" s="4">
        <f>SUM(D19:D28)</f>
        <v>872.1</v>
      </c>
      <c r="E18" s="13">
        <f>SUM(E19:E20)</f>
        <v>138</v>
      </c>
      <c r="F18" s="13">
        <f>SUM(F19:F20)</f>
        <v>0</v>
      </c>
      <c r="G18" s="13">
        <f>SUM(G19:G20)</f>
        <v>0</v>
      </c>
      <c r="H18" s="13">
        <f>SUM(H19:H20)</f>
        <v>0</v>
      </c>
      <c r="I18" s="13">
        <f t="shared" si="0"/>
        <v>0</v>
      </c>
      <c r="J18" s="13">
        <f>SUM(J19:J20)</f>
        <v>0</v>
      </c>
      <c r="K18" s="13">
        <v>1500</v>
      </c>
      <c r="L18" s="13">
        <v>1460</v>
      </c>
      <c r="M18" s="13">
        <v>1500</v>
      </c>
    </row>
    <row r="19" spans="3:11" ht="12.75" hidden="1">
      <c r="C19" t="s">
        <v>16</v>
      </c>
      <c r="D19">
        <v>144</v>
      </c>
      <c r="E19" s="10">
        <v>138</v>
      </c>
      <c r="F19" s="10">
        <v>0</v>
      </c>
      <c r="G19" s="10">
        <v>0</v>
      </c>
      <c r="I19" s="8">
        <f t="shared" si="0"/>
        <v>0</v>
      </c>
      <c r="J19" s="8" t="s">
        <v>45</v>
      </c>
      <c r="K19" s="8" t="s">
        <v>45</v>
      </c>
    </row>
    <row r="21" spans="2:12" s="4" customFormat="1" ht="12.75">
      <c r="B21" s="4" t="s">
        <v>5</v>
      </c>
      <c r="D21" s="4">
        <f>SUM(D22:D23)</f>
        <v>364.05</v>
      </c>
      <c r="E21" s="13">
        <f>SUM(E22:E23)</f>
        <v>398.25</v>
      </c>
      <c r="F21" s="13">
        <f>SUM(F22:F23)</f>
        <v>272</v>
      </c>
      <c r="G21" s="13">
        <f>SUM(G22:G23)</f>
        <v>260</v>
      </c>
      <c r="H21" s="13">
        <f>SUM(H22:H23)</f>
        <v>65</v>
      </c>
      <c r="I21" s="13">
        <f t="shared" si="0"/>
        <v>199</v>
      </c>
      <c r="J21" s="13">
        <f>SUM(J22:J23)</f>
        <v>270</v>
      </c>
      <c r="K21" s="13">
        <v>0</v>
      </c>
      <c r="L21" s="13">
        <f>SUM(L22)</f>
        <v>30</v>
      </c>
    </row>
    <row r="22" spans="3:13" ht="12.75">
      <c r="C22" t="s">
        <v>6</v>
      </c>
      <c r="D22">
        <v>0</v>
      </c>
      <c r="E22" s="10">
        <v>130</v>
      </c>
      <c r="F22" s="10">
        <v>158</v>
      </c>
      <c r="G22" s="10">
        <v>250</v>
      </c>
      <c r="H22" s="10">
        <v>55</v>
      </c>
      <c r="I22" s="10">
        <f t="shared" si="0"/>
        <v>154.33</v>
      </c>
      <c r="J22" s="10">
        <v>250</v>
      </c>
      <c r="K22" s="10">
        <v>0</v>
      </c>
      <c r="L22" s="10">
        <v>30</v>
      </c>
      <c r="M22" s="10">
        <v>0</v>
      </c>
    </row>
    <row r="23" spans="3:11" ht="12.75">
      <c r="C23" t="s">
        <v>7</v>
      </c>
      <c r="D23">
        <v>364.05</v>
      </c>
      <c r="E23" s="10">
        <v>268.25</v>
      </c>
      <c r="F23" s="10">
        <v>114</v>
      </c>
      <c r="G23" s="10">
        <v>10</v>
      </c>
      <c r="H23" s="10">
        <v>10</v>
      </c>
      <c r="I23" s="10">
        <f t="shared" si="0"/>
        <v>44.67</v>
      </c>
      <c r="J23" s="10">
        <v>20</v>
      </c>
      <c r="K23" s="10">
        <v>0</v>
      </c>
    </row>
    <row r="25" spans="2:14" s="4" customFormat="1" ht="12.75">
      <c r="B25" s="4" t="s">
        <v>56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f t="shared" si="0"/>
        <v>0</v>
      </c>
      <c r="J25" s="13">
        <v>0</v>
      </c>
      <c r="K25" s="13">
        <v>4850</v>
      </c>
      <c r="L25" s="29">
        <v>5085</v>
      </c>
      <c r="M25" s="4">
        <v>2000</v>
      </c>
      <c r="N25" s="4">
        <v>1500</v>
      </c>
    </row>
    <row r="26" spans="5:11" s="4" customFormat="1" ht="12.75">
      <c r="E26" s="13"/>
      <c r="F26" s="13"/>
      <c r="G26" s="13"/>
      <c r="H26" s="13"/>
      <c r="I26" s="13"/>
      <c r="J26" s="13"/>
      <c r="K26" s="13"/>
    </row>
    <row r="27" spans="2:13" ht="12.75">
      <c r="B27" s="4" t="s">
        <v>40</v>
      </c>
      <c r="E27" s="10">
        <v>0</v>
      </c>
      <c r="F27" s="10">
        <v>0</v>
      </c>
      <c r="G27" s="13">
        <v>0</v>
      </c>
      <c r="H27" s="13">
        <v>348</v>
      </c>
      <c r="I27" s="13">
        <f>ROUND(SUM(F27:H27)/2,2)</f>
        <v>174</v>
      </c>
      <c r="J27" s="13">
        <v>300</v>
      </c>
      <c r="K27" s="13">
        <v>2000</v>
      </c>
      <c r="L27" s="13">
        <v>1190</v>
      </c>
      <c r="M27" s="13">
        <v>500</v>
      </c>
    </row>
    <row r="28" s="4" customFormat="1" ht="12.75"/>
    <row r="29" spans="1:4" s="4" customFormat="1" ht="12.75">
      <c r="A29" s="32" t="s">
        <v>17</v>
      </c>
      <c r="B29" s="18"/>
      <c r="D29" s="4">
        <f>SUM(D31:D36)</f>
        <v>0</v>
      </c>
    </row>
    <row r="30" spans="1:11" s="4" customFormat="1" ht="12.75">
      <c r="A30" s="18"/>
      <c r="B30" s="18"/>
      <c r="E30" s="13">
        <f>SUM(E31:E36)</f>
        <v>200</v>
      </c>
      <c r="F30" s="13">
        <f>SUM(F31:F36)</f>
        <v>1221</v>
      </c>
      <c r="G30" s="13">
        <f>SUM(G31:G36)</f>
        <v>482.19</v>
      </c>
      <c r="H30" s="13">
        <f>SUM(H31:H36)</f>
        <v>60.31</v>
      </c>
      <c r="I30" s="13">
        <f t="shared" si="0"/>
        <v>587.83</v>
      </c>
      <c r="J30" s="13">
        <f>SUM(J31:J36)</f>
        <v>0</v>
      </c>
      <c r="K30" s="13">
        <f>SUM(K31:K36)</f>
        <v>0.04</v>
      </c>
    </row>
    <row r="31" spans="2:11" ht="12.75">
      <c r="B31" t="s">
        <v>22</v>
      </c>
      <c r="D31">
        <v>0</v>
      </c>
      <c r="E31" s="10">
        <v>0</v>
      </c>
      <c r="F31" s="10">
        <v>0</v>
      </c>
      <c r="G31" s="10">
        <v>0</v>
      </c>
      <c r="H31" s="10">
        <v>0</v>
      </c>
      <c r="I31" s="10">
        <f t="shared" si="0"/>
        <v>0</v>
      </c>
      <c r="J31" s="10">
        <v>0</v>
      </c>
      <c r="K31" s="10">
        <v>0</v>
      </c>
    </row>
    <row r="32" spans="2:11" ht="12.75">
      <c r="B32" t="s">
        <v>20</v>
      </c>
      <c r="D32">
        <v>0</v>
      </c>
      <c r="E32" s="10">
        <v>0</v>
      </c>
      <c r="F32" s="10">
        <v>0</v>
      </c>
      <c r="G32" s="10">
        <v>0</v>
      </c>
      <c r="H32" s="10">
        <v>0</v>
      </c>
      <c r="I32" s="10">
        <f t="shared" si="0"/>
        <v>0</v>
      </c>
      <c r="J32" s="10">
        <v>0</v>
      </c>
      <c r="K32" s="10">
        <v>0</v>
      </c>
    </row>
    <row r="33" spans="2:11" ht="12.75">
      <c r="B33" t="s">
        <v>19</v>
      </c>
      <c r="D33">
        <v>0</v>
      </c>
      <c r="E33" s="10">
        <v>200</v>
      </c>
      <c r="F33" s="10">
        <v>200</v>
      </c>
      <c r="G33" s="10">
        <v>0</v>
      </c>
      <c r="H33" s="10">
        <v>0</v>
      </c>
      <c r="I33" s="10">
        <f t="shared" si="0"/>
        <v>66.67</v>
      </c>
      <c r="J33" s="10">
        <v>0</v>
      </c>
      <c r="K33" s="10">
        <v>0</v>
      </c>
    </row>
    <row r="34" spans="2:11" ht="12.75">
      <c r="B34" t="s">
        <v>18</v>
      </c>
      <c r="D34">
        <v>0</v>
      </c>
      <c r="E34" s="10">
        <v>0</v>
      </c>
      <c r="F34" s="10">
        <v>0</v>
      </c>
      <c r="G34" s="10">
        <v>0</v>
      </c>
      <c r="H34" s="10">
        <v>0</v>
      </c>
      <c r="I34" s="10">
        <f t="shared" si="0"/>
        <v>0</v>
      </c>
      <c r="J34" s="10">
        <v>0</v>
      </c>
      <c r="K34" s="10">
        <v>0</v>
      </c>
    </row>
    <row r="35" spans="2:11" ht="12.75">
      <c r="B35" t="s">
        <v>21</v>
      </c>
      <c r="D35">
        <v>0</v>
      </c>
      <c r="E35" s="10">
        <v>0</v>
      </c>
      <c r="F35" s="10">
        <v>1021</v>
      </c>
      <c r="G35" s="10">
        <v>482.19</v>
      </c>
      <c r="H35" s="10">
        <v>60.31</v>
      </c>
      <c r="I35" s="10">
        <f t="shared" si="0"/>
        <v>521.17</v>
      </c>
      <c r="J35" s="10">
        <v>0</v>
      </c>
      <c r="K35" s="10">
        <v>0.04</v>
      </c>
    </row>
    <row r="38" spans="1:2" ht="12.75">
      <c r="A38" s="18" t="s">
        <v>49</v>
      </c>
      <c r="B38" s="18"/>
    </row>
    <row r="39" spans="1:2" ht="12.75">
      <c r="A39" s="18"/>
      <c r="B39" s="18"/>
    </row>
    <row r="40" spans="1:11" ht="12.75">
      <c r="A40" s="4"/>
      <c r="B40" s="4" t="s">
        <v>25</v>
      </c>
      <c r="D40" s="4">
        <v>2526.05</v>
      </c>
      <c r="E40" s="13">
        <v>0</v>
      </c>
      <c r="F40" s="13">
        <f>5715-8033.13</f>
        <v>-2318.13</v>
      </c>
      <c r="G40" s="13">
        <v>-2916.31</v>
      </c>
      <c r="H40" s="13"/>
      <c r="I40" s="13"/>
      <c r="J40" s="8"/>
      <c r="K40" s="8"/>
    </row>
    <row r="41" spans="1:13" ht="12.75">
      <c r="A41" s="4"/>
      <c r="B41" s="18" t="s">
        <v>46</v>
      </c>
      <c r="D41" s="4"/>
      <c r="E41" s="13">
        <v>0</v>
      </c>
      <c r="F41" s="15">
        <v>5715</v>
      </c>
      <c r="G41" s="15">
        <v>13866.22</v>
      </c>
      <c r="H41" s="13">
        <v>11208.74</v>
      </c>
      <c r="I41" s="13">
        <f>ROUND(SUM(G41:H41)/2,2)</f>
        <v>12537.48</v>
      </c>
      <c r="J41" s="13">
        <v>15000</v>
      </c>
      <c r="K41" s="13">
        <v>14561</v>
      </c>
      <c r="L41" s="4">
        <v>17605</v>
      </c>
      <c r="M41" s="13">
        <v>16753</v>
      </c>
    </row>
    <row r="44" spans="1:2" ht="12.75">
      <c r="A44" s="18" t="s">
        <v>8</v>
      </c>
      <c r="B44" s="18"/>
    </row>
    <row r="45" spans="5:12" ht="12.75">
      <c r="E45" s="13">
        <f>SUM(E46:E47)</f>
        <v>289</v>
      </c>
      <c r="F45" s="13">
        <f>SUM(F46:F47)</f>
        <v>327</v>
      </c>
      <c r="G45" s="13">
        <f>SUM(G46:G47)</f>
        <v>41.35</v>
      </c>
      <c r="H45" s="13">
        <f>SUM(H46:H47)</f>
        <v>275</v>
      </c>
      <c r="I45" s="13">
        <f t="shared" si="0"/>
        <v>214.45</v>
      </c>
      <c r="J45" s="13">
        <f>SUM(J46:J47)</f>
        <v>125</v>
      </c>
      <c r="K45" s="13">
        <f>SUM(K46:K47)</f>
        <v>275</v>
      </c>
      <c r="L45" s="33">
        <f>SUM(L46)</f>
        <v>435</v>
      </c>
    </row>
    <row r="46" spans="1:13" ht="12.75">
      <c r="A46" s="4"/>
      <c r="B46" s="5" t="s">
        <v>35</v>
      </c>
      <c r="D46" s="4">
        <v>188</v>
      </c>
      <c r="E46" s="14">
        <v>289</v>
      </c>
      <c r="F46" s="14">
        <v>135</v>
      </c>
      <c r="G46" s="14">
        <v>65</v>
      </c>
      <c r="H46" s="14">
        <v>275</v>
      </c>
      <c r="I46" s="14">
        <f t="shared" si="0"/>
        <v>158.33</v>
      </c>
      <c r="J46" s="14">
        <v>75</v>
      </c>
      <c r="K46" s="14">
        <v>275</v>
      </c>
      <c r="L46" s="14">
        <v>435</v>
      </c>
      <c r="M46" s="14">
        <v>0</v>
      </c>
    </row>
    <row r="47" spans="1:11" ht="12.75">
      <c r="A47" s="4"/>
      <c r="B47" s="5" t="s">
        <v>51</v>
      </c>
      <c r="D47" s="4"/>
      <c r="E47" s="14">
        <v>0</v>
      </c>
      <c r="F47" s="14">
        <v>192</v>
      </c>
      <c r="G47" s="14">
        <v>-23.65</v>
      </c>
      <c r="H47" s="14">
        <v>0</v>
      </c>
      <c r="I47" s="14">
        <f t="shared" si="0"/>
        <v>56.12</v>
      </c>
      <c r="J47" s="14">
        <v>50</v>
      </c>
      <c r="K47" s="14"/>
    </row>
    <row r="50" spans="1:13" s="6" customFormat="1" ht="18">
      <c r="A50" s="6" t="s">
        <v>23</v>
      </c>
      <c r="D50" s="7" t="e">
        <f>D21+#REF!+D46+D40+#REF!+#REF!+D12+D18+D29</f>
        <v>#REF!</v>
      </c>
      <c r="E50" s="16" t="e">
        <f>E12+E18+E21+#REF!+#REF!+E27+#REF!+E30+E40+E45</f>
        <v>#REF!</v>
      </c>
      <c r="F50" s="16" t="e">
        <f>F12+F18+F21+#REF!+#REF!+F27+#REF!+F30+F40+F45</f>
        <v>#REF!</v>
      </c>
      <c r="G50" s="16" t="e">
        <f>G12+G18+G21+#REF!+#REF!+G27+#REF!+G30+G40+G45</f>
        <v>#REF!</v>
      </c>
      <c r="H50" s="16" t="e">
        <f>H12+H18+H21+#REF!+#REF!+H25+H27+#REF!+H30+H41+H45</f>
        <v>#REF!</v>
      </c>
      <c r="I50" s="16" t="e">
        <f>I12+I18+I21+#REF!+#REF!+I25+I27+#REF!+I30+I41+I45</f>
        <v>#REF!</v>
      </c>
      <c r="J50" s="16" t="e">
        <f>J12+J18+J21+#REF!+#REF!+J25+J27+#REF!+J30+J41+J45</f>
        <v>#REF!</v>
      </c>
      <c r="K50" s="16">
        <f>SUM(K45+K41+K30+K27+K25+K18+K12)</f>
        <v>39219.84</v>
      </c>
      <c r="L50" s="16">
        <f>SUM(L46+L41+L27+L25+L21+L18+L12)</f>
        <v>41914.8</v>
      </c>
      <c r="M50" s="16">
        <f>SUM(M45+M41+M30+M27+M25+M18+M12)</f>
        <v>37020.8</v>
      </c>
    </row>
    <row r="54" spans="2:8" ht="12.75">
      <c r="B54" s="19"/>
      <c r="C54" s="19"/>
      <c r="D54" s="20" t="s">
        <v>1</v>
      </c>
      <c r="E54" s="21" t="s">
        <v>3</v>
      </c>
      <c r="F54" s="21" t="s">
        <v>4</v>
      </c>
      <c r="G54" s="12"/>
      <c r="H54" s="12"/>
    </row>
    <row r="55" spans="2:11" s="4" customFormat="1" ht="12.75">
      <c r="B55" s="22" t="s">
        <v>11</v>
      </c>
      <c r="C55" s="22"/>
      <c r="D55" s="22"/>
      <c r="E55" s="23"/>
      <c r="F55" s="23"/>
      <c r="G55" s="13"/>
      <c r="H55" s="13"/>
      <c r="I55" s="13"/>
      <c r="J55" s="13"/>
      <c r="K55" s="13"/>
    </row>
    <row r="56" spans="2:6" ht="12.75">
      <c r="B56" s="19" t="s">
        <v>26</v>
      </c>
      <c r="C56" s="19"/>
      <c r="D56" s="19">
        <v>8.64</v>
      </c>
      <c r="E56" s="24">
        <v>8.64</v>
      </c>
      <c r="F56" s="24">
        <v>8.64</v>
      </c>
    </row>
    <row r="57" spans="2:6" ht="12.75">
      <c r="B57" s="19" t="s">
        <v>27</v>
      </c>
      <c r="C57" s="19"/>
      <c r="D57" s="19">
        <v>3</v>
      </c>
      <c r="E57" s="24">
        <v>3</v>
      </c>
      <c r="F57" s="24">
        <v>3</v>
      </c>
    </row>
    <row r="58" spans="2:6" ht="12.75">
      <c r="B58" s="19" t="s">
        <v>28</v>
      </c>
      <c r="C58" s="19"/>
      <c r="D58" s="19">
        <v>1</v>
      </c>
      <c r="E58" s="24">
        <v>1</v>
      </c>
      <c r="F58" s="24">
        <v>1</v>
      </c>
    </row>
    <row r="59" spans="2:6" ht="12.75">
      <c r="B59" s="19" t="s">
        <v>29</v>
      </c>
      <c r="C59" s="19"/>
      <c r="D59" s="19">
        <v>1</v>
      </c>
      <c r="E59" s="24">
        <v>1</v>
      </c>
      <c r="F59" s="24">
        <v>1</v>
      </c>
    </row>
    <row r="63" ht="12.75">
      <c r="A63" s="5" t="s">
        <v>66</v>
      </c>
    </row>
    <row r="64" spans="1:2" ht="12.75">
      <c r="A64" s="27">
        <v>41584</v>
      </c>
      <c r="B64" s="9"/>
    </row>
  </sheetData>
  <sheetProtection/>
  <printOptions/>
  <pageMargins left="0.75" right="0.75" top="1" bottom="1" header="0.5" footer="0.5"/>
  <pageSetup horizontalDpi="200" verticalDpi="2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71"/>
  <sheetViews>
    <sheetView tabSelected="1" zoomScalePageLayoutView="0" workbookViewId="0" topLeftCell="A1">
      <pane ySplit="8" topLeftCell="A34" activePane="bottomLeft" state="frozen"/>
      <selection pane="topLeft" activeCell="A1" sqref="A1"/>
      <selection pane="bottomLeft" activeCell="A36" sqref="A36"/>
    </sheetView>
  </sheetViews>
  <sheetFormatPr defaultColWidth="9.140625" defaultRowHeight="12.75"/>
  <cols>
    <col min="1" max="1" width="34.7109375" style="0" bestFit="1" customWidth="1"/>
    <col min="2" max="2" width="3.7109375" style="0" customWidth="1"/>
    <col min="3" max="3" width="20.00390625" style="0" bestFit="1" customWidth="1"/>
    <col min="4" max="8" width="15.57421875" style="10" hidden="1" customWidth="1"/>
    <col min="9" max="9" width="15.8515625" style="10" hidden="1" customWidth="1"/>
    <col min="10" max="10" width="15.57421875" style="10" customWidth="1"/>
    <col min="11" max="12" width="14.57421875" style="0" bestFit="1" customWidth="1"/>
    <col min="13" max="13" width="9.421875" style="0" bestFit="1" customWidth="1"/>
  </cols>
  <sheetData>
    <row r="3" ht="12.75">
      <c r="A3" s="4" t="s">
        <v>67</v>
      </c>
    </row>
    <row r="7" spans="2:13" ht="12.75">
      <c r="B7" s="1"/>
      <c r="C7" s="1"/>
      <c r="D7" s="11" t="s">
        <v>3</v>
      </c>
      <c r="E7" s="11" t="s">
        <v>4</v>
      </c>
      <c r="F7" s="11" t="s">
        <v>30</v>
      </c>
      <c r="G7" s="11" t="s">
        <v>44</v>
      </c>
      <c r="H7" s="11"/>
      <c r="I7" s="11" t="s">
        <v>44</v>
      </c>
      <c r="J7" s="30" t="s">
        <v>61</v>
      </c>
      <c r="K7" s="30" t="s">
        <v>61</v>
      </c>
      <c r="L7" s="35" t="s">
        <v>64</v>
      </c>
      <c r="M7" s="35" t="s">
        <v>64</v>
      </c>
    </row>
    <row r="8" spans="1:13" ht="12.75">
      <c r="A8" s="28" t="s">
        <v>0</v>
      </c>
      <c r="B8" s="3"/>
      <c r="C8" s="3"/>
      <c r="D8" s="12" t="s">
        <v>54</v>
      </c>
      <c r="E8" s="12" t="s">
        <v>54</v>
      </c>
      <c r="F8" s="12" t="s">
        <v>2</v>
      </c>
      <c r="G8" s="12" t="s">
        <v>55</v>
      </c>
      <c r="H8" s="17" t="s">
        <v>24</v>
      </c>
      <c r="I8" s="12" t="s">
        <v>53</v>
      </c>
      <c r="J8" s="31" t="s">
        <v>62</v>
      </c>
      <c r="K8" s="28" t="s">
        <v>63</v>
      </c>
      <c r="L8" s="31" t="s">
        <v>62</v>
      </c>
      <c r="M8" s="31" t="s">
        <v>62</v>
      </c>
    </row>
    <row r="9" spans="12:13" ht="12.75">
      <c r="L9" s="42">
        <v>41438</v>
      </c>
      <c r="M9" s="43" t="s">
        <v>65</v>
      </c>
    </row>
    <row r="10" spans="1:10" s="4" customFormat="1" ht="12.75">
      <c r="A10" s="32" t="s">
        <v>48</v>
      </c>
      <c r="B10" s="18"/>
      <c r="C10"/>
      <c r="D10" s="13"/>
      <c r="E10" s="13"/>
      <c r="F10" s="13"/>
      <c r="G10" s="13"/>
      <c r="H10" s="13"/>
      <c r="I10" s="13"/>
      <c r="J10" s="13"/>
    </row>
    <row r="12" spans="2:13" ht="12.75">
      <c r="B12" s="4" t="s">
        <v>5</v>
      </c>
      <c r="D12" s="13">
        <f>SUM(D13:D15)</f>
        <v>13183.2</v>
      </c>
      <c r="E12" s="13">
        <f>SUM(E13:E15)</f>
        <v>11167.02</v>
      </c>
      <c r="F12" s="13">
        <f>SUM(F13:F15)</f>
        <v>12857.539999999999</v>
      </c>
      <c r="G12" s="13">
        <f>SUM(G13:G15)</f>
        <v>10933.83</v>
      </c>
      <c r="H12" s="13">
        <f>ROUND(SUM(E12:G12)/3,2)</f>
        <v>11652.8</v>
      </c>
      <c r="I12" s="13">
        <f>SUM(I13:I15)</f>
        <v>12750</v>
      </c>
      <c r="J12" s="13">
        <f>SUM(J13:J15)</f>
        <v>12000</v>
      </c>
      <c r="K12" s="13">
        <f>SUM(K13:K15)</f>
        <v>11305.970000000001</v>
      </c>
      <c r="L12" s="13">
        <f>SUM(L13:L15)</f>
        <v>10000</v>
      </c>
      <c r="M12" s="13">
        <f>SUM(M13:M15)</f>
        <v>3000</v>
      </c>
    </row>
    <row r="13" spans="3:14" ht="12.75">
      <c r="C13" t="s">
        <v>31</v>
      </c>
      <c r="D13" s="10">
        <v>8808.45</v>
      </c>
      <c r="E13" s="10">
        <v>8721.16</v>
      </c>
      <c r="F13" s="10">
        <v>9401.24</v>
      </c>
      <c r="G13" s="10">
        <v>9183.83</v>
      </c>
      <c r="H13" s="10">
        <f>ROUND(SUM(E13:G13)/3,2)</f>
        <v>9102.08</v>
      </c>
      <c r="I13" s="10">
        <v>9000</v>
      </c>
      <c r="J13" s="36">
        <v>9000</v>
      </c>
      <c r="K13" s="36">
        <v>8892.36</v>
      </c>
      <c r="L13" s="36">
        <v>8000</v>
      </c>
      <c r="M13" s="36">
        <v>2500</v>
      </c>
      <c r="N13" s="8"/>
    </row>
    <row r="14" spans="3:14" ht="12.75">
      <c r="C14" t="s">
        <v>32</v>
      </c>
      <c r="D14" s="10">
        <v>3960</v>
      </c>
      <c r="E14" s="10">
        <v>2000</v>
      </c>
      <c r="F14" s="10">
        <v>3200</v>
      </c>
      <c r="G14" s="10">
        <v>1750</v>
      </c>
      <c r="H14" s="10">
        <f>ROUND(SUM(E14:G14)/3,2)</f>
        <v>2316.67</v>
      </c>
      <c r="I14" s="10">
        <v>3200</v>
      </c>
      <c r="J14" s="36">
        <v>3000</v>
      </c>
      <c r="K14" s="36">
        <v>2000</v>
      </c>
      <c r="L14" s="36">
        <v>2000</v>
      </c>
      <c r="M14" s="36">
        <v>500</v>
      </c>
      <c r="N14" s="8"/>
    </row>
    <row r="15" spans="1:14" s="4" customFormat="1" ht="12.75">
      <c r="A15"/>
      <c r="B15"/>
      <c r="C15" t="s">
        <v>33</v>
      </c>
      <c r="D15" s="14">
        <v>414.75</v>
      </c>
      <c r="E15" s="14">
        <v>445.86</v>
      </c>
      <c r="F15" s="14">
        <v>256.3</v>
      </c>
      <c r="G15" s="14">
        <v>0</v>
      </c>
      <c r="H15" s="14">
        <f>ROUND(SUM(E15:G15)/3,2)</f>
        <v>234.05</v>
      </c>
      <c r="I15" s="14">
        <v>550</v>
      </c>
      <c r="J15" s="37"/>
      <c r="K15" s="38">
        <v>413.61</v>
      </c>
      <c r="L15" s="39"/>
      <c r="M15" s="39"/>
      <c r="N15" s="39"/>
    </row>
    <row r="16" spans="3:14" ht="12.75" hidden="1">
      <c r="C16" t="s">
        <v>41</v>
      </c>
      <c r="D16" s="14">
        <v>0</v>
      </c>
      <c r="E16" s="14">
        <v>0</v>
      </c>
      <c r="F16" s="14">
        <v>0</v>
      </c>
      <c r="G16" s="14"/>
      <c r="H16" s="14">
        <f>ROUND(SUM(E16:G16)/3,2)</f>
        <v>0</v>
      </c>
      <c r="I16" s="14">
        <v>0</v>
      </c>
      <c r="J16" s="8" t="s">
        <v>45</v>
      </c>
      <c r="K16" s="8"/>
      <c r="L16" s="8"/>
      <c r="M16" s="8"/>
      <c r="N16" s="8"/>
    </row>
    <row r="17" spans="10:14" ht="12.75">
      <c r="J17" s="36"/>
      <c r="K17" s="8"/>
      <c r="L17" s="8"/>
      <c r="M17" s="8"/>
      <c r="N17" s="8"/>
    </row>
    <row r="18" spans="2:14" ht="12.75">
      <c r="B18" s="4" t="s">
        <v>37</v>
      </c>
      <c r="D18" s="13">
        <v>786.19</v>
      </c>
      <c r="E18" s="13">
        <v>1558.42</v>
      </c>
      <c r="F18" s="13">
        <f>SUM(F19:F21)</f>
        <v>901</v>
      </c>
      <c r="G18" s="13">
        <f>SUM(G19:G21)</f>
        <v>1606.7700000000002</v>
      </c>
      <c r="H18" s="13">
        <f>ROUND(SUM(E18:G18)/3,2)</f>
        <v>1355.4</v>
      </c>
      <c r="I18" s="13">
        <f>SUM(I19:I21)</f>
        <v>1915</v>
      </c>
      <c r="J18" s="25">
        <f>SUM(J19:J21)</f>
        <v>1656</v>
      </c>
      <c r="K18" s="25">
        <f>SUM(K19:K21)</f>
        <v>1468</v>
      </c>
      <c r="L18" s="25">
        <f>SUM(L19:L21)</f>
        <v>1700</v>
      </c>
      <c r="M18" s="8"/>
      <c r="N18" s="8"/>
    </row>
    <row r="19" spans="3:14" ht="12.75">
      <c r="C19" t="s">
        <v>38</v>
      </c>
      <c r="F19" s="13">
        <v>0</v>
      </c>
      <c r="G19" s="10">
        <v>695.82</v>
      </c>
      <c r="H19" s="10">
        <f>ROUND(SUM(E19:G19)/3,2)</f>
        <v>231.94</v>
      </c>
      <c r="I19" s="10">
        <v>1000</v>
      </c>
      <c r="J19" s="36">
        <v>600</v>
      </c>
      <c r="K19" s="36">
        <v>470</v>
      </c>
      <c r="L19" s="36">
        <v>600</v>
      </c>
      <c r="M19" s="8"/>
      <c r="N19" s="8"/>
    </row>
    <row r="20" spans="3:14" ht="12.75">
      <c r="C20" t="s">
        <v>39</v>
      </c>
      <c r="F20" s="10">
        <v>636</v>
      </c>
      <c r="G20" s="10">
        <v>646</v>
      </c>
      <c r="H20" s="10">
        <f>ROUND(SUM(E20:G20)/3,2)</f>
        <v>427.33</v>
      </c>
      <c r="I20" s="10">
        <v>650</v>
      </c>
      <c r="J20" s="36">
        <v>656</v>
      </c>
      <c r="K20" s="36">
        <v>694</v>
      </c>
      <c r="L20" s="36">
        <v>700</v>
      </c>
      <c r="M20" s="8"/>
      <c r="N20" s="8"/>
    </row>
    <row r="21" spans="3:14" ht="12.75">
      <c r="C21" t="s">
        <v>33</v>
      </c>
      <c r="D21" s="14"/>
      <c r="E21" s="14"/>
      <c r="F21" s="14">
        <v>265</v>
      </c>
      <c r="G21" s="14">
        <v>264.95</v>
      </c>
      <c r="H21" s="14">
        <f>ROUND(SUM(E21:G21)/3,2)</f>
        <v>176.65</v>
      </c>
      <c r="I21" s="14">
        <v>265</v>
      </c>
      <c r="J21" s="36">
        <v>400</v>
      </c>
      <c r="K21" s="36">
        <v>304</v>
      </c>
      <c r="L21" s="36">
        <v>400</v>
      </c>
      <c r="M21" s="8"/>
      <c r="N21" s="8"/>
    </row>
    <row r="22" spans="10:14" ht="12.75">
      <c r="J22" s="36"/>
      <c r="K22" s="8"/>
      <c r="L22" s="8"/>
      <c r="M22" s="8"/>
      <c r="N22" s="8"/>
    </row>
    <row r="23" spans="2:14" ht="12.75">
      <c r="B23" s="4" t="s">
        <v>68</v>
      </c>
      <c r="J23" s="25">
        <v>1000</v>
      </c>
      <c r="K23" s="25">
        <v>590.63</v>
      </c>
      <c r="L23" s="25">
        <v>600</v>
      </c>
      <c r="M23" s="36"/>
      <c r="N23" s="8"/>
    </row>
    <row r="24" spans="3:14" ht="12.75" hidden="1">
      <c r="C24" t="s">
        <v>42</v>
      </c>
      <c r="D24" s="14">
        <v>535.65</v>
      </c>
      <c r="E24" s="14">
        <v>1983.76</v>
      </c>
      <c r="F24" s="14">
        <v>732.21</v>
      </c>
      <c r="G24" s="14"/>
      <c r="H24" s="14">
        <f>ROUND(SUM(E24:G24)/3,2)</f>
        <v>905.32</v>
      </c>
      <c r="I24" s="14">
        <v>0</v>
      </c>
      <c r="J24" s="25">
        <v>1057.91</v>
      </c>
      <c r="K24" s="25"/>
      <c r="L24" s="25"/>
      <c r="M24" s="36"/>
      <c r="N24" s="8"/>
    </row>
    <row r="25" spans="2:14" ht="12.75">
      <c r="B25" s="4" t="s">
        <v>57</v>
      </c>
      <c r="G25" s="13">
        <v>466.59</v>
      </c>
      <c r="H25" s="13">
        <f>ROUND(SUM(E25:G25)/3,2)</f>
        <v>155.53</v>
      </c>
      <c r="I25" s="13">
        <v>550</v>
      </c>
      <c r="J25" s="25">
        <v>912</v>
      </c>
      <c r="K25" s="25">
        <v>1066.33</v>
      </c>
      <c r="L25" s="25">
        <v>1050</v>
      </c>
      <c r="M25" s="25">
        <v>1152</v>
      </c>
      <c r="N25" s="8"/>
    </row>
    <row r="26" spans="1:14" s="4" customFormat="1" ht="12.75">
      <c r="A26"/>
      <c r="B26" s="4" t="s">
        <v>34</v>
      </c>
      <c r="C26"/>
      <c r="D26" s="13">
        <v>126.41</v>
      </c>
      <c r="E26" s="13">
        <v>194.15</v>
      </c>
      <c r="F26" s="13">
        <v>256.97</v>
      </c>
      <c r="G26" s="13">
        <v>121.35</v>
      </c>
      <c r="H26" s="13">
        <f>ROUND(SUM(E26:G26)/3,2)</f>
        <v>190.82</v>
      </c>
      <c r="I26" s="13">
        <v>300</v>
      </c>
      <c r="J26" s="25">
        <v>100</v>
      </c>
      <c r="K26" s="25">
        <v>238.19</v>
      </c>
      <c r="L26" s="25">
        <v>660</v>
      </c>
      <c r="M26" s="25"/>
      <c r="N26" s="39"/>
    </row>
    <row r="27" spans="2:14" ht="12.75">
      <c r="B27" s="4" t="s">
        <v>35</v>
      </c>
      <c r="F27" s="10">
        <v>0</v>
      </c>
      <c r="G27" s="13">
        <v>120</v>
      </c>
      <c r="H27" s="25" t="s">
        <v>59</v>
      </c>
      <c r="I27" s="13">
        <v>320</v>
      </c>
      <c r="J27" s="25">
        <v>200</v>
      </c>
      <c r="K27" s="40">
        <v>0</v>
      </c>
      <c r="L27" s="25">
        <v>200</v>
      </c>
      <c r="M27" s="36"/>
      <c r="N27" s="8"/>
    </row>
    <row r="28" spans="1:14" s="4" customFormat="1" ht="12.75" hidden="1">
      <c r="A28"/>
      <c r="B28" s="4" t="s">
        <v>36</v>
      </c>
      <c r="C28"/>
      <c r="D28" s="13">
        <v>157.25</v>
      </c>
      <c r="E28" s="15">
        <v>0</v>
      </c>
      <c r="F28" s="15">
        <v>0</v>
      </c>
      <c r="G28" s="15">
        <v>0</v>
      </c>
      <c r="H28" s="13">
        <f>ROUND(SUM(E28:G28)/3,2)</f>
        <v>0</v>
      </c>
      <c r="I28" s="10">
        <v>0</v>
      </c>
      <c r="J28" s="25">
        <v>0</v>
      </c>
      <c r="K28" s="25"/>
      <c r="L28" s="25"/>
      <c r="M28" s="25"/>
      <c r="N28" s="39"/>
    </row>
    <row r="29" spans="2:14" ht="12.75">
      <c r="B29" s="4" t="s">
        <v>60</v>
      </c>
      <c r="D29" s="13"/>
      <c r="E29" s="13"/>
      <c r="G29" s="13"/>
      <c r="H29" s="13">
        <v>0</v>
      </c>
      <c r="I29" s="13"/>
      <c r="J29" s="25">
        <v>150</v>
      </c>
      <c r="K29" s="40">
        <v>381.72</v>
      </c>
      <c r="L29" s="25">
        <v>150</v>
      </c>
      <c r="M29" s="36"/>
      <c r="N29" s="8"/>
    </row>
    <row r="30" spans="1:14" s="4" customFormat="1" ht="12.75">
      <c r="A30"/>
      <c r="B30" s="4" t="s">
        <v>69</v>
      </c>
      <c r="C30"/>
      <c r="D30" s="13"/>
      <c r="E30" s="13"/>
      <c r="F30" s="13"/>
      <c r="G30" s="13"/>
      <c r="H30" s="13"/>
      <c r="I30" s="10"/>
      <c r="J30" s="25">
        <v>250</v>
      </c>
      <c r="K30" s="25">
        <v>0</v>
      </c>
      <c r="L30" s="25">
        <v>250</v>
      </c>
      <c r="M30" s="25"/>
      <c r="N30" s="39"/>
    </row>
    <row r="31" spans="1:14" s="4" customFormat="1" ht="12.75">
      <c r="A31"/>
      <c r="B31" s="4" t="s">
        <v>40</v>
      </c>
      <c r="C31"/>
      <c r="D31" s="13"/>
      <c r="E31" s="13"/>
      <c r="F31" s="13">
        <v>1594.55</v>
      </c>
      <c r="G31" s="13">
        <v>548.74</v>
      </c>
      <c r="H31" s="13">
        <f>ROUND(SUM(E31:G31)/2,2)</f>
        <v>1071.65</v>
      </c>
      <c r="I31" s="13">
        <v>2000</v>
      </c>
      <c r="J31" s="25">
        <v>11250</v>
      </c>
      <c r="K31" s="25">
        <v>10794.91</v>
      </c>
      <c r="L31" s="25">
        <v>2250</v>
      </c>
      <c r="M31" s="25"/>
      <c r="N31" s="39"/>
    </row>
    <row r="32" spans="2:14" ht="12.75">
      <c r="B32" s="4" t="s">
        <v>70</v>
      </c>
      <c r="D32" s="14"/>
      <c r="E32" s="14"/>
      <c r="F32" s="14"/>
      <c r="G32" s="14"/>
      <c r="H32" s="14"/>
      <c r="I32" s="14"/>
      <c r="J32" s="25">
        <v>300</v>
      </c>
      <c r="K32" s="13">
        <v>356.77</v>
      </c>
      <c r="L32" s="25">
        <v>350</v>
      </c>
      <c r="M32" s="36"/>
      <c r="N32" s="8"/>
    </row>
    <row r="33" spans="2:14" ht="12.75">
      <c r="B33" s="4" t="s">
        <v>71</v>
      </c>
      <c r="D33" s="14"/>
      <c r="E33" s="14"/>
      <c r="F33" s="14"/>
      <c r="G33" s="14"/>
      <c r="H33" s="14"/>
      <c r="I33" s="14"/>
      <c r="J33" s="25"/>
      <c r="K33" s="13"/>
      <c r="L33" s="25"/>
      <c r="M33" s="25">
        <f>income!M50*10%</f>
        <v>3702.0800000000004</v>
      </c>
      <c r="N33" s="8"/>
    </row>
    <row r="34" spans="2:14" ht="12.75">
      <c r="B34" s="4"/>
      <c r="D34" s="14"/>
      <c r="E34" s="14"/>
      <c r="F34" s="14"/>
      <c r="G34" s="14"/>
      <c r="H34" s="14"/>
      <c r="I34" s="14"/>
      <c r="J34" s="25"/>
      <c r="K34" s="13"/>
      <c r="L34" s="25"/>
      <c r="M34" s="36"/>
      <c r="N34" s="8"/>
    </row>
    <row r="35" spans="2:14" ht="12.75">
      <c r="B35" s="4"/>
      <c r="D35" s="14"/>
      <c r="E35" s="14"/>
      <c r="F35" s="14"/>
      <c r="G35" s="14"/>
      <c r="H35" s="14"/>
      <c r="I35" s="14"/>
      <c r="J35" s="25"/>
      <c r="K35" s="13"/>
      <c r="L35" s="25"/>
      <c r="M35" s="36"/>
      <c r="N35" s="8"/>
    </row>
    <row r="36" spans="2:14" ht="12.75">
      <c r="B36" s="4"/>
      <c r="D36" s="13">
        <v>2113.8</v>
      </c>
      <c r="E36" s="13">
        <v>3669.28</v>
      </c>
      <c r="F36" s="13">
        <v>0</v>
      </c>
      <c r="G36" s="13"/>
      <c r="H36" s="13">
        <f>ROUND(SUM(E36:G36)/3,2)</f>
        <v>1223.09</v>
      </c>
      <c r="I36" s="13">
        <v>0</v>
      </c>
      <c r="J36" s="25"/>
      <c r="K36" s="8"/>
      <c r="L36" s="8"/>
      <c r="M36" s="8"/>
      <c r="N36" s="8"/>
    </row>
    <row r="37" spans="4:14" ht="12.75">
      <c r="D37" s="14"/>
      <c r="E37" s="14"/>
      <c r="F37" s="14"/>
      <c r="G37" s="14"/>
      <c r="H37" s="14"/>
      <c r="I37" s="14"/>
      <c r="J37" s="37"/>
      <c r="K37" s="8"/>
      <c r="L37" s="8"/>
      <c r="M37" s="8"/>
      <c r="N37" s="8"/>
    </row>
    <row r="38" spans="2:14" ht="12.75">
      <c r="B38" s="4" t="s">
        <v>58</v>
      </c>
      <c r="D38" s="14"/>
      <c r="E38" s="14"/>
      <c r="F38" s="14"/>
      <c r="G38" s="13">
        <v>234.81</v>
      </c>
      <c r="H38" s="25" t="s">
        <v>59</v>
      </c>
      <c r="I38" s="13">
        <v>234.81</v>
      </c>
      <c r="J38" s="25">
        <v>234.81</v>
      </c>
      <c r="K38" s="39">
        <v>234.81</v>
      </c>
      <c r="L38" s="39">
        <v>234.81</v>
      </c>
      <c r="M38" s="8"/>
      <c r="N38" s="8"/>
    </row>
    <row r="39" spans="4:10" ht="12.75">
      <c r="D39" s="14"/>
      <c r="E39" s="14"/>
      <c r="F39" s="14"/>
      <c r="G39" s="14"/>
      <c r="H39" s="14"/>
      <c r="I39" s="14"/>
      <c r="J39" s="14"/>
    </row>
    <row r="40" spans="4:10" ht="12.75">
      <c r="D40" s="14"/>
      <c r="E40" s="14"/>
      <c r="F40" s="14"/>
      <c r="G40" s="14"/>
      <c r="H40" s="14"/>
      <c r="I40" s="14"/>
      <c r="J40" s="8"/>
    </row>
    <row r="41" ht="12.75">
      <c r="A41" s="18" t="s">
        <v>17</v>
      </c>
    </row>
    <row r="42" spans="1:13" ht="12.75">
      <c r="A42" s="18"/>
      <c r="D42" s="13">
        <f>SUM(D43:D47)</f>
        <v>0</v>
      </c>
      <c r="E42" s="13">
        <f>SUM(E43:E47)</f>
        <v>1328.25</v>
      </c>
      <c r="F42" s="13">
        <f>SUM(F43:F47)</f>
        <v>1464.28</v>
      </c>
      <c r="G42" s="13">
        <f>SUM(G43:G47)</f>
        <v>899.16</v>
      </c>
      <c r="H42" s="13">
        <f aca="true" t="shared" si="0" ref="H42:H47">ROUND(SUM(E42:G42)/3,2)</f>
        <v>1230.56</v>
      </c>
      <c r="I42" s="13">
        <f>SUM(I43:I47)</f>
        <v>750</v>
      </c>
      <c r="J42" s="13">
        <f>SUM(J43:J47)</f>
        <v>2380</v>
      </c>
      <c r="K42" s="13">
        <f>SUM(K43:K47)</f>
        <v>1617.86</v>
      </c>
      <c r="L42" s="13">
        <f>SUM(L43:L47)</f>
        <v>2400</v>
      </c>
      <c r="M42" s="13">
        <f>SUM(M43:M47)</f>
        <v>2900</v>
      </c>
    </row>
    <row r="43" spans="1:13" s="4" customFormat="1" ht="12.75">
      <c r="A43"/>
      <c r="B43" t="s">
        <v>22</v>
      </c>
      <c r="D43" s="14">
        <v>0</v>
      </c>
      <c r="E43" s="14">
        <v>0</v>
      </c>
      <c r="F43" s="14">
        <v>105.37</v>
      </c>
      <c r="G43" s="14">
        <v>0</v>
      </c>
      <c r="H43" s="14">
        <f t="shared" si="0"/>
        <v>35.12</v>
      </c>
      <c r="I43" s="14">
        <v>100</v>
      </c>
      <c r="J43" s="14">
        <v>250</v>
      </c>
      <c r="K43" s="13"/>
      <c r="L43" s="14">
        <v>200</v>
      </c>
      <c r="M43" s="14">
        <v>500</v>
      </c>
    </row>
    <row r="44" spans="2:13" ht="12.75">
      <c r="B44" t="s">
        <v>20</v>
      </c>
      <c r="D44" s="10">
        <v>0</v>
      </c>
      <c r="E44" s="10">
        <v>289.5</v>
      </c>
      <c r="F44" s="10">
        <v>0</v>
      </c>
      <c r="G44" s="10">
        <v>0</v>
      </c>
      <c r="H44" s="10">
        <f t="shared" si="0"/>
        <v>96.5</v>
      </c>
      <c r="I44" s="10">
        <v>0</v>
      </c>
      <c r="J44" s="10">
        <v>400</v>
      </c>
      <c r="K44" s="10">
        <v>430.26</v>
      </c>
      <c r="L44" s="10">
        <v>450</v>
      </c>
      <c r="M44" s="14">
        <v>500</v>
      </c>
    </row>
    <row r="45" spans="2:13" ht="12.75">
      <c r="B45" t="s">
        <v>19</v>
      </c>
      <c r="D45" s="10">
        <v>0</v>
      </c>
      <c r="E45" s="10">
        <v>0</v>
      </c>
      <c r="F45" s="10">
        <v>0</v>
      </c>
      <c r="G45" s="10">
        <v>0</v>
      </c>
      <c r="H45" s="10">
        <f t="shared" si="0"/>
        <v>0</v>
      </c>
      <c r="I45" s="10">
        <v>150</v>
      </c>
      <c r="J45" s="10">
        <v>350</v>
      </c>
      <c r="K45" s="10">
        <v>165.14</v>
      </c>
      <c r="L45" s="10">
        <v>350</v>
      </c>
      <c r="M45" s="14">
        <v>500</v>
      </c>
    </row>
    <row r="46" spans="2:13" ht="12.75">
      <c r="B46" t="s">
        <v>18</v>
      </c>
      <c r="D46" s="10">
        <v>0</v>
      </c>
      <c r="E46" s="10">
        <v>221.23</v>
      </c>
      <c r="F46" s="10">
        <v>308.31</v>
      </c>
      <c r="G46" s="10">
        <v>656.78</v>
      </c>
      <c r="H46" s="10">
        <f t="shared" si="0"/>
        <v>395.44</v>
      </c>
      <c r="I46" s="10">
        <v>400</v>
      </c>
      <c r="J46" s="10">
        <v>480</v>
      </c>
      <c r="K46" s="10">
        <v>483.66</v>
      </c>
      <c r="L46" s="10">
        <v>500</v>
      </c>
      <c r="M46" s="14">
        <v>500</v>
      </c>
    </row>
    <row r="47" spans="1:13" s="4" customFormat="1" ht="12.75">
      <c r="A47"/>
      <c r="B47" t="s">
        <v>21</v>
      </c>
      <c r="D47" s="13">
        <v>0</v>
      </c>
      <c r="E47" s="14">
        <v>817.52</v>
      </c>
      <c r="F47" s="10">
        <v>1050.6</v>
      </c>
      <c r="G47" s="10">
        <v>242.38</v>
      </c>
      <c r="H47" s="14">
        <f t="shared" si="0"/>
        <v>703.5</v>
      </c>
      <c r="I47" s="14">
        <v>100</v>
      </c>
      <c r="J47" s="14">
        <v>900</v>
      </c>
      <c r="K47" s="14">
        <v>538.8</v>
      </c>
      <c r="L47" s="14">
        <v>900</v>
      </c>
      <c r="M47" s="14">
        <v>900</v>
      </c>
    </row>
    <row r="49" ht="12.75">
      <c r="B49" s="18"/>
    </row>
    <row r="50" ht="12.75">
      <c r="A50" s="18" t="s">
        <v>49</v>
      </c>
    </row>
    <row r="52" spans="2:12" ht="12.75">
      <c r="B52" s="4" t="s">
        <v>50</v>
      </c>
      <c r="D52" s="13">
        <v>0</v>
      </c>
      <c r="E52" s="15">
        <v>8033.13</v>
      </c>
      <c r="F52" s="15">
        <v>16782.53</v>
      </c>
      <c r="G52" s="13">
        <v>13163.08</v>
      </c>
      <c r="H52" s="13">
        <f>ROUND(SUM(F52:G52)/2,2)</f>
        <v>14972.81</v>
      </c>
      <c r="I52" s="13">
        <v>15000</v>
      </c>
      <c r="J52" s="13">
        <v>17000</v>
      </c>
      <c r="K52" s="13">
        <v>18292.03</v>
      </c>
      <c r="L52" s="41">
        <v>16502.93</v>
      </c>
    </row>
    <row r="55" spans="1:2" ht="12.75">
      <c r="A55" s="18" t="s">
        <v>8</v>
      </c>
      <c r="B55" s="18"/>
    </row>
    <row r="57" spans="2:12" ht="12.75">
      <c r="B57" s="4" t="s">
        <v>43</v>
      </c>
      <c r="D57" s="13">
        <v>1000</v>
      </c>
      <c r="E57" s="13">
        <v>1000</v>
      </c>
      <c r="F57" s="13">
        <v>1000</v>
      </c>
      <c r="G57" s="13">
        <v>617</v>
      </c>
      <c r="H57" s="13">
        <f>ROUND(SUM(E57:G57)/3,2)</f>
        <v>872.33</v>
      </c>
      <c r="I57" s="13">
        <v>617</v>
      </c>
      <c r="J57" s="13">
        <v>1000</v>
      </c>
      <c r="K57" s="13">
        <v>1000</v>
      </c>
      <c r="L57" s="13">
        <v>1000</v>
      </c>
    </row>
    <row r="59" spans="2:7" ht="12.75">
      <c r="B59" s="3"/>
      <c r="C59" s="3"/>
      <c r="D59" s="12"/>
      <c r="E59" s="12"/>
      <c r="F59" s="12"/>
      <c r="G59" s="12"/>
    </row>
    <row r="60" spans="1:12" s="4" customFormat="1" ht="18">
      <c r="A60" s="6" t="s">
        <v>47</v>
      </c>
      <c r="D60" s="16" t="e">
        <f>D12+#REF!+D18+D26+D27+D28+#REF!+D31+D36+D42+D57</f>
        <v>#REF!</v>
      </c>
      <c r="E60" s="16" t="e">
        <f>E12+#REF!+E18+E26+E27+E28+#REF!+E31+E36+E42+E57</f>
        <v>#REF!</v>
      </c>
      <c r="F60" s="16" t="e">
        <f>F12+#REF!+F18+F26+F27+F28+#REF!+F31+F36+F42+F57</f>
        <v>#REF!</v>
      </c>
      <c r="G60" s="16" t="e">
        <f>G12+#REF!+G18+G26+G27+G25+#REF!+G31+G36+G38+G42+G52+G57</f>
        <v>#REF!</v>
      </c>
      <c r="H60" s="16" t="e">
        <f>H12+#REF!+H18+H26+H25+#REF!+H31+H36+H42+H52+H57</f>
        <v>#REF!</v>
      </c>
      <c r="I60" s="16" t="e">
        <f>I12+#REF!+I18+I26+I27+I25+#REF!+I31+I36+I38+I42+I52+I57</f>
        <v>#REF!</v>
      </c>
      <c r="J60" s="16">
        <f>SUM(J57+J52+J42+J38+J31+J30+J29+J28+J27+J27+J26+J25+J23+J32+J18+J12)</f>
        <v>48632.81</v>
      </c>
      <c r="K60" s="16">
        <f>SUM(K57+K52+K42+K38+K31+K30+K29+K28+K27+K27+K26+K25+K23+K32+K18+K12)</f>
        <v>47347.219999999994</v>
      </c>
      <c r="L60" s="16">
        <f>SUM(L57+L52+L42+L38+L31+L30+L29+L28+L27+L27+L26+L25+L23+L32+L18+L12)</f>
        <v>37547.740000000005</v>
      </c>
    </row>
    <row r="64" spans="1:12" ht="18">
      <c r="A64" s="6" t="s">
        <v>52</v>
      </c>
      <c r="B64" s="4"/>
      <c r="C64" s="4"/>
      <c r="D64" s="16" t="e">
        <f>income!E50-expense!D60</f>
        <v>#REF!</v>
      </c>
      <c r="E64" s="16" t="e">
        <f>income!F50-expense!E60</f>
        <v>#REF!</v>
      </c>
      <c r="F64" s="16" t="e">
        <f>income!G50-expense!F60</f>
        <v>#REF!</v>
      </c>
      <c r="G64" s="16" t="e">
        <f>income!H50-expense!G60</f>
        <v>#REF!</v>
      </c>
      <c r="H64" s="16" t="e">
        <f>income!I50-expense!H60</f>
        <v>#REF!</v>
      </c>
      <c r="I64" s="16" t="e">
        <f>income!J50-expense!I60</f>
        <v>#REF!</v>
      </c>
      <c r="J64" s="16">
        <f>income!K50-expense!J60</f>
        <v>-9412.970000000001</v>
      </c>
      <c r="K64" s="16">
        <f>income!L50-expense!K60</f>
        <v>-5432.419999999991</v>
      </c>
      <c r="L64" s="16">
        <f>income!M50-expense!L60</f>
        <v>-526.9400000000023</v>
      </c>
    </row>
    <row r="68" ht="12.75">
      <c r="A68" s="9"/>
    </row>
    <row r="70" ht="12.75">
      <c r="A70" s="5" t="s">
        <v>66</v>
      </c>
    </row>
    <row r="71" ht="12.75">
      <c r="A71" s="26">
        <v>41579</v>
      </c>
    </row>
  </sheetData>
  <sheetProtection/>
  <printOptions/>
  <pageMargins left="0.75" right="0.75" top="1" bottom="1" header="0.5" footer="0.5"/>
  <pageSetup horizontalDpi="200" verticalDpi="2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jon-dell</cp:lastModifiedBy>
  <cp:lastPrinted>2013-11-02T06:03:50Z</cp:lastPrinted>
  <dcterms:created xsi:type="dcterms:W3CDTF">2009-08-18T02:15:49Z</dcterms:created>
  <dcterms:modified xsi:type="dcterms:W3CDTF">2014-06-15T01:31:30Z</dcterms:modified>
  <cp:category/>
  <cp:version/>
  <cp:contentType/>
  <cp:contentStatus/>
</cp:coreProperties>
</file>