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income" sheetId="1" r:id="rId1"/>
    <sheet name="expense" sheetId="2" r:id="rId2"/>
  </sheets>
  <definedNames/>
  <calcPr fullCalcOnLoad="1"/>
</workbook>
</file>

<file path=xl/sharedStrings.xml><?xml version="1.0" encoding="utf-8"?>
<sst xmlns="http://schemas.openxmlformats.org/spreadsheetml/2006/main" count="95" uniqueCount="65">
  <si>
    <t>Item</t>
  </si>
  <si>
    <t>actual</t>
  </si>
  <si>
    <t>Newsletter</t>
  </si>
  <si>
    <t>Advertising</t>
  </si>
  <si>
    <t>Subscriptions</t>
  </si>
  <si>
    <t>Scholarship Fund</t>
  </si>
  <si>
    <t>National Subsidy</t>
  </si>
  <si>
    <t>Full Dues</t>
  </si>
  <si>
    <t>New Members</t>
  </si>
  <si>
    <t>Reinstating Members</t>
  </si>
  <si>
    <t>Corp Subscriptions</t>
  </si>
  <si>
    <t>Area Funds</t>
  </si>
  <si>
    <t>ELAC</t>
  </si>
  <si>
    <t>SFV</t>
  </si>
  <si>
    <t>Coastal</t>
  </si>
  <si>
    <t>Hi-Desert</t>
  </si>
  <si>
    <t>Mid-City</t>
  </si>
  <si>
    <t>TOTAL INCOME</t>
  </si>
  <si>
    <t>3-year average</t>
  </si>
  <si>
    <t>Jonathan C. Elliott</t>
  </si>
  <si>
    <t>Printing</t>
  </si>
  <si>
    <t>Postage</t>
  </si>
  <si>
    <t>Misc.</t>
  </si>
  <si>
    <t>MensaPhone</t>
  </si>
  <si>
    <t>CultureQuest</t>
  </si>
  <si>
    <t>Tax prep. &amp; Acctg.</t>
  </si>
  <si>
    <t>D&amp;O Insurance</t>
  </si>
  <si>
    <t>Special Events</t>
  </si>
  <si>
    <t>TOTAL EXPENSE</t>
  </si>
  <si>
    <t>General Fund</t>
  </si>
  <si>
    <t>RG Fund</t>
  </si>
  <si>
    <t>Other</t>
  </si>
  <si>
    <t>NET GAIN/(LOSS)</t>
  </si>
  <si>
    <t>2011-12</t>
  </si>
  <si>
    <t>Amazon</t>
  </si>
  <si>
    <t>Storage</t>
  </si>
  <si>
    <t>Depreciation</t>
  </si>
  <si>
    <t>Awards</t>
  </si>
  <si>
    <t>2011 Leadership Safari</t>
  </si>
  <si>
    <t>Testing Fees</t>
  </si>
  <si>
    <t>Proctor Expenses</t>
  </si>
  <si>
    <t>GLAAM Expenditure Projections 2014-15</t>
  </si>
  <si>
    <t>GLAAM Revenue Projections 2014-15</t>
  </si>
  <si>
    <t>2012-13</t>
  </si>
  <si>
    <t>2013-14</t>
  </si>
  <si>
    <t>2014-15</t>
  </si>
  <si>
    <t>Dave Felt Scholarship</t>
  </si>
  <si>
    <t>Administration</t>
  </si>
  <si>
    <t>Mailbox</t>
  </si>
  <si>
    <t>Volunteer Luncheons</t>
  </si>
  <si>
    <t>Hollywood Bowl</t>
  </si>
  <si>
    <t>Picnics</t>
  </si>
  <si>
    <t>50th Anniversary</t>
  </si>
  <si>
    <t>RG Operating Income</t>
  </si>
  <si>
    <t>RG Non-Operating Income</t>
  </si>
  <si>
    <t>Inland Empire</t>
  </si>
  <si>
    <t>Young Ms</t>
  </si>
  <si>
    <t>RG Operating Expense</t>
  </si>
  <si>
    <t>RG Non-Operating Expense</t>
  </si>
  <si>
    <t>budget as adopted</t>
  </si>
  <si>
    <t>Board Admin Expenses</t>
  </si>
  <si>
    <t>Meetings</t>
  </si>
  <si>
    <t>PayPal Fees</t>
  </si>
  <si>
    <t>August 10, 2014</t>
  </si>
  <si>
    <t>September 20,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</si>
</sst>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5" fontId="0" fillId="0" borderId="0" xfId="0" applyNumberFormat="1" applyAlignment="1" quotePrefix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43" fontId="4" fillId="0" borderId="0" xfId="0" applyNumberFormat="1" applyFont="1" applyAlignment="1">
      <alignment horizontal="center"/>
    </xf>
    <xf numFmtId="43" fontId="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6" fillId="0" borderId="0" xfId="44" applyNumberFormat="1" applyFont="1" applyAlignment="1">
      <alignment/>
    </xf>
    <xf numFmtId="4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 horizontal="left"/>
    </xf>
    <xf numFmtId="15" fontId="0" fillId="0" borderId="0" xfId="0" applyNumberForma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43" fontId="0" fillId="0" borderId="0" xfId="0" applyNumberFormat="1" applyAlignment="1" quotePrefix="1">
      <alignment horizontal="center"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3" fontId="4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29" sqref="G29"/>
    </sheetView>
  </sheetViews>
  <sheetFormatPr defaultColWidth="9.140625" defaultRowHeight="12.75"/>
  <cols>
    <col min="1" max="2" width="3.7109375" style="0" customWidth="1"/>
    <col min="3" max="3" width="27.140625" style="0" customWidth="1"/>
    <col min="4" max="7" width="15.57421875" style="9" customWidth="1"/>
    <col min="8" max="8" width="17.7109375" style="9" customWidth="1"/>
  </cols>
  <sheetData>
    <row r="3" ht="12.75">
      <c r="A3" s="18" t="s">
        <v>42</v>
      </c>
    </row>
    <row r="7" spans="4:8" ht="12.75">
      <c r="D7" s="22" t="s">
        <v>33</v>
      </c>
      <c r="E7" s="22" t="s">
        <v>43</v>
      </c>
      <c r="F7" s="22" t="s">
        <v>44</v>
      </c>
      <c r="G7" s="10"/>
      <c r="H7" s="22" t="s">
        <v>45</v>
      </c>
    </row>
    <row r="8" spans="1:8" ht="12.75">
      <c r="A8" s="2" t="s">
        <v>0</v>
      </c>
      <c r="B8" s="2"/>
      <c r="D8" s="11" t="s">
        <v>1</v>
      </c>
      <c r="E8" s="11" t="s">
        <v>1</v>
      </c>
      <c r="F8" s="11" t="s">
        <v>1</v>
      </c>
      <c r="G8" s="15" t="s">
        <v>18</v>
      </c>
      <c r="H8" s="25" t="s">
        <v>59</v>
      </c>
    </row>
    <row r="10" spans="1:2" ht="12.75">
      <c r="A10" s="16" t="s">
        <v>29</v>
      </c>
      <c r="B10" s="16"/>
    </row>
    <row r="12" spans="1:8" ht="12.75">
      <c r="A12" s="4"/>
      <c r="B12" s="4" t="s">
        <v>6</v>
      </c>
      <c r="D12" s="12">
        <f>SUM(D13:D16)</f>
        <v>16131.210000000001</v>
      </c>
      <c r="E12" s="12">
        <f>SUM(E13:E16)</f>
        <v>16110.14</v>
      </c>
      <c r="F12" s="12">
        <f>SUM(F13:F16)</f>
        <v>17471.829999999998</v>
      </c>
      <c r="G12" s="12">
        <f>SUM(G13:G16)</f>
        <v>16571.060000000005</v>
      </c>
      <c r="H12" s="12">
        <f>SUM(H13:H16)</f>
        <v>18688.598599999998</v>
      </c>
    </row>
    <row r="13" spans="1:8" ht="12.75">
      <c r="A13" s="4"/>
      <c r="B13" s="4"/>
      <c r="C13" s="5" t="s">
        <v>10</v>
      </c>
      <c r="D13" s="13">
        <v>8.45</v>
      </c>
      <c r="E13" s="13">
        <v>7.8</v>
      </c>
      <c r="F13" s="13">
        <v>5.85</v>
      </c>
      <c r="G13" s="13">
        <f>ROUND(SUM(D13:F13)/3,2)</f>
        <v>7.37</v>
      </c>
      <c r="H13" s="9">
        <v>0</v>
      </c>
    </row>
    <row r="14" spans="3:8" ht="12.75">
      <c r="C14" t="s">
        <v>7</v>
      </c>
      <c r="D14" s="9">
        <v>15881.76</v>
      </c>
      <c r="E14" s="9">
        <v>15815.34</v>
      </c>
      <c r="F14" s="9">
        <v>17169.98</v>
      </c>
      <c r="G14" s="9">
        <f>ROUND(SUM(D14:F14)/3,2)</f>
        <v>16289.03</v>
      </c>
      <c r="H14" s="9">
        <f>F14*1.07</f>
        <v>18371.8786</v>
      </c>
    </row>
    <row r="15" spans="3:8" ht="12.75">
      <c r="C15" s="5" t="s">
        <v>8</v>
      </c>
      <c r="D15" s="13">
        <v>97</v>
      </c>
      <c r="E15" s="13">
        <v>142</v>
      </c>
      <c r="F15" s="13">
        <v>155</v>
      </c>
      <c r="G15" s="13">
        <f>ROUND(SUM(D15:F15)/3,2)</f>
        <v>131.33</v>
      </c>
      <c r="H15" s="9">
        <f>F15*1.07</f>
        <v>165.85000000000002</v>
      </c>
    </row>
    <row r="16" spans="3:8" ht="12.75">
      <c r="C16" s="5" t="s">
        <v>9</v>
      </c>
      <c r="D16" s="13">
        <v>144</v>
      </c>
      <c r="E16" s="13">
        <v>145</v>
      </c>
      <c r="F16" s="13">
        <v>141</v>
      </c>
      <c r="G16" s="13">
        <f>ROUND(SUM(D16:F16)/3,2)</f>
        <v>143.33</v>
      </c>
      <c r="H16" s="9">
        <f>F16*1.07</f>
        <v>150.87</v>
      </c>
    </row>
    <row r="18" spans="1:8" ht="12.75">
      <c r="A18" s="4"/>
      <c r="B18" s="21" t="s">
        <v>39</v>
      </c>
      <c r="D18" s="12">
        <v>940</v>
      </c>
      <c r="E18" s="12">
        <v>1160</v>
      </c>
      <c r="F18" s="12">
        <v>1280</v>
      </c>
      <c r="G18" s="12">
        <f>ROUND(SUM(D18:F18)/3,2)</f>
        <v>1126.67</v>
      </c>
      <c r="H18" s="12">
        <v>1200</v>
      </c>
    </row>
    <row r="20" spans="2:8" s="4" customFormat="1" ht="12.75">
      <c r="B20" s="4" t="s">
        <v>2</v>
      </c>
      <c r="D20" s="12">
        <f>SUM(D21:D22)</f>
        <v>0</v>
      </c>
      <c r="E20" s="12">
        <f>SUM(E21:E22)</f>
        <v>30</v>
      </c>
      <c r="F20" s="12">
        <f>SUM(F21:F22)</f>
        <v>0</v>
      </c>
      <c r="G20" s="12">
        <f>ROUND(SUM(D20:F20)/3,2)</f>
        <v>10</v>
      </c>
      <c r="H20" s="12">
        <f>SUM(H21:H22)</f>
        <v>0</v>
      </c>
    </row>
    <row r="21" spans="3:8" ht="12.75">
      <c r="C21" t="s">
        <v>3</v>
      </c>
      <c r="D21" s="9">
        <v>0</v>
      </c>
      <c r="E21" s="9">
        <v>30</v>
      </c>
      <c r="F21" s="9">
        <v>0</v>
      </c>
      <c r="G21" s="9">
        <f>ROUND(SUM(D21:F21)/3,2)</f>
        <v>10</v>
      </c>
      <c r="H21" s="9">
        <v>0</v>
      </c>
    </row>
    <row r="22" spans="3:8" ht="12.75">
      <c r="C22" t="s">
        <v>4</v>
      </c>
      <c r="D22" s="9">
        <v>0</v>
      </c>
      <c r="E22" s="9">
        <v>0</v>
      </c>
      <c r="F22" s="9">
        <v>0</v>
      </c>
      <c r="G22" s="9">
        <f>ROUND(SUM(D22:F22)/3,2)</f>
        <v>0</v>
      </c>
      <c r="H22" s="9">
        <v>0</v>
      </c>
    </row>
    <row r="24" spans="2:9" s="4" customFormat="1" ht="12.75">
      <c r="B24" s="4" t="s">
        <v>34</v>
      </c>
      <c r="D24" s="12">
        <v>4211.33</v>
      </c>
      <c r="E24" s="12">
        <v>4594.68</v>
      </c>
      <c r="F24" s="12">
        <v>1234.96</v>
      </c>
      <c r="G24" s="12">
        <f>ROUND(SUM(D24:F24)/3,2)</f>
        <v>3346.99</v>
      </c>
      <c r="H24" s="12">
        <v>600</v>
      </c>
      <c r="I24" s="17"/>
    </row>
    <row r="25" spans="4:8" s="4" customFormat="1" ht="12.75">
      <c r="D25" s="12"/>
      <c r="E25" s="12"/>
      <c r="F25" s="12"/>
      <c r="G25" s="12"/>
      <c r="H25" s="12"/>
    </row>
    <row r="26" spans="2:8" ht="12.75">
      <c r="B26" s="4" t="s">
        <v>27</v>
      </c>
      <c r="D26" s="12">
        <f>SUM(D27:D32)</f>
        <v>1480</v>
      </c>
      <c r="E26" s="12">
        <f>SUM(E27:E32)</f>
        <v>1446.1000000000001</v>
      </c>
      <c r="F26" s="12">
        <f>SUM(F27:F32)</f>
        <v>599</v>
      </c>
      <c r="G26" s="12">
        <f aca="true" t="shared" si="0" ref="G26:G31">ROUND(SUM(D26:F26)/3,2)</f>
        <v>1175.03</v>
      </c>
      <c r="H26" s="12">
        <f>SUM(H27:H32)</f>
        <v>700</v>
      </c>
    </row>
    <row r="27" spans="3:8" ht="12.75">
      <c r="C27" s="5" t="s">
        <v>38</v>
      </c>
      <c r="D27" s="13">
        <v>1000</v>
      </c>
      <c r="E27" s="12">
        <v>0</v>
      </c>
      <c r="F27" s="12">
        <v>0</v>
      </c>
      <c r="G27" s="13">
        <f t="shared" si="0"/>
        <v>333.33</v>
      </c>
      <c r="H27" s="12">
        <v>0</v>
      </c>
    </row>
    <row r="28" spans="3:8" ht="12.75">
      <c r="C28" s="5" t="s">
        <v>52</v>
      </c>
      <c r="D28" s="13">
        <v>0</v>
      </c>
      <c r="E28" s="13">
        <f>1015.1-300.26</f>
        <v>714.84</v>
      </c>
      <c r="F28" s="12">
        <v>0</v>
      </c>
      <c r="G28" s="13">
        <f t="shared" si="0"/>
        <v>238.28</v>
      </c>
      <c r="H28" s="12">
        <v>0</v>
      </c>
    </row>
    <row r="29" spans="3:8" ht="12.75">
      <c r="C29" t="s">
        <v>50</v>
      </c>
      <c r="D29" s="13">
        <v>330</v>
      </c>
      <c r="E29" s="13">
        <v>746</v>
      </c>
      <c r="F29" s="13">
        <f>1072-473</f>
        <v>599</v>
      </c>
      <c r="G29" s="13">
        <f t="shared" si="0"/>
        <v>558.33</v>
      </c>
      <c r="H29" s="13">
        <v>700</v>
      </c>
    </row>
    <row r="30" spans="3:8" ht="12.75">
      <c r="C30" s="5" t="s">
        <v>49</v>
      </c>
      <c r="D30" s="13">
        <v>150</v>
      </c>
      <c r="E30" s="12">
        <v>0</v>
      </c>
      <c r="F30" s="12">
        <v>0</v>
      </c>
      <c r="G30" s="13">
        <f t="shared" si="0"/>
        <v>50</v>
      </c>
      <c r="H30" s="12">
        <v>0</v>
      </c>
    </row>
    <row r="31" spans="3:8" ht="12.75">
      <c r="C31" s="5" t="s">
        <v>62</v>
      </c>
      <c r="D31" s="13">
        <v>0</v>
      </c>
      <c r="E31" s="13">
        <v>-14.74</v>
      </c>
      <c r="F31" s="12">
        <v>0</v>
      </c>
      <c r="G31" s="13">
        <f t="shared" si="0"/>
        <v>-4.91</v>
      </c>
      <c r="H31" s="12">
        <v>0</v>
      </c>
    </row>
    <row r="33" spans="1:2" s="4" customFormat="1" ht="12.75">
      <c r="A33" s="16" t="s">
        <v>11</v>
      </c>
      <c r="B33" s="16"/>
    </row>
    <row r="34" spans="1:8" s="4" customFormat="1" ht="12.75">
      <c r="A34" s="16"/>
      <c r="B34" s="16"/>
      <c r="D34" s="12">
        <f>SUM(D35:D40)</f>
        <v>250.04</v>
      </c>
      <c r="E34" s="12">
        <f>SUM(E35:E40)</f>
        <v>343.04</v>
      </c>
      <c r="F34" s="12">
        <f>SUM(F35:F40)</f>
        <v>12.04</v>
      </c>
      <c r="G34" s="12">
        <f aca="true" t="shared" si="1" ref="G34:G40">ROUND(SUM(D34:F34)/3,2)</f>
        <v>201.71</v>
      </c>
      <c r="H34" s="12">
        <f>SUM(H35:H40)</f>
        <v>0</v>
      </c>
    </row>
    <row r="35" spans="2:8" ht="12.75">
      <c r="B35" t="s">
        <v>16</v>
      </c>
      <c r="D35" s="9">
        <v>0</v>
      </c>
      <c r="E35" s="9">
        <v>0</v>
      </c>
      <c r="F35" s="9">
        <v>0</v>
      </c>
      <c r="G35" s="9">
        <f t="shared" si="1"/>
        <v>0</v>
      </c>
      <c r="H35" s="9">
        <v>0</v>
      </c>
    </row>
    <row r="36" spans="2:8" ht="12.75">
      <c r="B36" t="s">
        <v>14</v>
      </c>
      <c r="D36" s="9">
        <v>0</v>
      </c>
      <c r="E36" s="9">
        <v>0</v>
      </c>
      <c r="F36" s="9">
        <v>0</v>
      </c>
      <c r="G36" s="9">
        <f t="shared" si="1"/>
        <v>0</v>
      </c>
      <c r="H36" s="9">
        <v>0</v>
      </c>
    </row>
    <row r="37" spans="2:8" ht="12.75">
      <c r="B37" t="s">
        <v>13</v>
      </c>
      <c r="D37" s="9">
        <v>0</v>
      </c>
      <c r="E37" s="9">
        <v>78</v>
      </c>
      <c r="F37" s="9">
        <v>0</v>
      </c>
      <c r="G37" s="9">
        <f t="shared" si="1"/>
        <v>26</v>
      </c>
      <c r="H37" s="9">
        <v>0</v>
      </c>
    </row>
    <row r="38" spans="2:8" ht="12.75">
      <c r="B38" t="s">
        <v>12</v>
      </c>
      <c r="D38" s="9">
        <v>0</v>
      </c>
      <c r="E38" s="9">
        <v>0</v>
      </c>
      <c r="F38" s="9">
        <v>0</v>
      </c>
      <c r="G38" s="9">
        <f t="shared" si="1"/>
        <v>0</v>
      </c>
      <c r="H38" s="9">
        <v>0</v>
      </c>
    </row>
    <row r="39" spans="2:8" ht="12.75">
      <c r="B39" t="s">
        <v>15</v>
      </c>
      <c r="D39" s="9">
        <v>250.04</v>
      </c>
      <c r="E39" s="9">
        <v>265.04</v>
      </c>
      <c r="F39" s="9">
        <v>12.04</v>
      </c>
      <c r="G39" s="9">
        <f t="shared" si="1"/>
        <v>175.71</v>
      </c>
      <c r="H39" s="9">
        <v>0</v>
      </c>
    </row>
    <row r="40" spans="2:8" ht="12.75">
      <c r="B40" t="s">
        <v>55</v>
      </c>
      <c r="D40" s="9">
        <v>0</v>
      </c>
      <c r="E40" s="9">
        <v>0</v>
      </c>
      <c r="F40" s="9">
        <v>0</v>
      </c>
      <c r="G40" s="9">
        <f t="shared" si="1"/>
        <v>0</v>
      </c>
      <c r="H40" s="9">
        <v>0</v>
      </c>
    </row>
    <row r="42" spans="1:2" ht="12.75">
      <c r="A42" s="16" t="s">
        <v>30</v>
      </c>
      <c r="B42" s="16"/>
    </row>
    <row r="43" spans="1:2" ht="12.75">
      <c r="A43" s="16"/>
      <c r="B43" s="16"/>
    </row>
    <row r="44" spans="1:8" ht="12.75">
      <c r="A44" s="16"/>
      <c r="B44" s="21" t="s">
        <v>54</v>
      </c>
      <c r="D44" s="9">
        <v>0</v>
      </c>
      <c r="E44" s="12">
        <v>4010</v>
      </c>
      <c r="F44" s="24">
        <v>1612</v>
      </c>
      <c r="G44" s="12">
        <f>ROUND(SUM(D44:F44)/3,2)</f>
        <v>1874</v>
      </c>
      <c r="H44" s="9">
        <v>0</v>
      </c>
    </row>
    <row r="45" spans="1:8" ht="12.75">
      <c r="A45" s="4"/>
      <c r="B45" s="21" t="s">
        <v>53</v>
      </c>
      <c r="D45" s="12">
        <v>13129.5</v>
      </c>
      <c r="E45" s="12">
        <v>13590.1</v>
      </c>
      <c r="F45" s="24">
        <v>14433.03</v>
      </c>
      <c r="G45" s="12">
        <f>ROUND(SUM(D45:F45)/3,2)</f>
        <v>13717.54</v>
      </c>
      <c r="H45" s="12">
        <v>15410.82</v>
      </c>
    </row>
    <row r="48" spans="1:2" ht="12.75">
      <c r="A48" s="16" t="s">
        <v>5</v>
      </c>
      <c r="B48" s="16"/>
    </row>
    <row r="49" spans="4:9" ht="12.75">
      <c r="D49" s="12">
        <f>SUM(D50:D51)</f>
        <v>265</v>
      </c>
      <c r="E49" s="12">
        <f>SUM(E50:E51)</f>
        <v>435</v>
      </c>
      <c r="F49" s="12">
        <f>SUM(F50:F51)</f>
        <v>0</v>
      </c>
      <c r="G49" s="12">
        <f>ROUND(SUM(D49:F49)/3,2)</f>
        <v>233.33</v>
      </c>
      <c r="H49" s="12">
        <f>SUM(H50:H51)</f>
        <v>0</v>
      </c>
      <c r="I49" s="18"/>
    </row>
    <row r="50" spans="1:8" ht="12.75">
      <c r="A50" s="4"/>
      <c r="B50" s="5" t="s">
        <v>24</v>
      </c>
      <c r="D50" s="13">
        <v>265</v>
      </c>
      <c r="E50" s="13">
        <v>435</v>
      </c>
      <c r="F50" s="13">
        <v>0</v>
      </c>
      <c r="G50" s="13">
        <f>ROUND(SUM(D50:F50)/3,2)</f>
        <v>233.33</v>
      </c>
      <c r="H50" s="13">
        <v>0</v>
      </c>
    </row>
    <row r="51" spans="1:8" ht="12.75">
      <c r="A51" s="4"/>
      <c r="B51" s="5" t="s">
        <v>31</v>
      </c>
      <c r="D51" s="13">
        <v>0</v>
      </c>
      <c r="E51" s="13">
        <v>0</v>
      </c>
      <c r="F51" s="13">
        <v>0</v>
      </c>
      <c r="G51" s="13">
        <f>ROUND(SUM(D51:F51)/3,2)</f>
        <v>0</v>
      </c>
      <c r="H51" s="13">
        <v>0</v>
      </c>
    </row>
    <row r="54" spans="1:8" s="6" customFormat="1" ht="18">
      <c r="A54" s="6" t="s">
        <v>17</v>
      </c>
      <c r="D54" s="14">
        <f>D12+D18+D20+D24+D26+D34+D44+D45+D49</f>
        <v>36407.08</v>
      </c>
      <c r="E54" s="14">
        <f>E12+E18+E20+E24+E26+E34+E44+E45+E49</f>
        <v>41719.06</v>
      </c>
      <c r="F54" s="14">
        <f>F12+F18+F20+F24+F26+F34+F44+F45+F49</f>
        <v>36642.86</v>
      </c>
      <c r="G54" s="14">
        <f>G12+G18+G20+G24+G26+G34+G44+G45+G49</f>
        <v>38256.33</v>
      </c>
      <c r="H54" s="14">
        <f>H12+H18+H20+H24+H26+H34+H44+H45+H49</f>
        <v>36599.4186</v>
      </c>
    </row>
    <row r="57" ht="12.75">
      <c r="A57" t="s">
        <v>19</v>
      </c>
    </row>
    <row r="58" spans="1:2" ht="12.75">
      <c r="A58" s="19" t="s">
        <v>64</v>
      </c>
      <c r="B58" s="8"/>
    </row>
  </sheetData>
  <sheetProtection/>
  <printOptions/>
  <pageMargins left="0.75" right="0.75" top="1" bottom="1" header="0.5" footer="0.5"/>
  <pageSetup horizontalDpi="200" verticalDpi="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4"/>
  <sheetViews>
    <sheetView zoomScalePageLayoutView="0" workbookViewId="0" topLeftCell="A1">
      <pane ySplit="8" topLeftCell="A53" activePane="bottomLeft" state="frozen"/>
      <selection pane="topLeft" activeCell="A1" sqref="A1"/>
      <selection pane="bottomLeft" activeCell="A64" sqref="A64"/>
    </sheetView>
  </sheetViews>
  <sheetFormatPr defaultColWidth="9.140625" defaultRowHeight="12.75"/>
  <cols>
    <col min="1" max="2" width="3.7109375" style="0" customWidth="1"/>
    <col min="3" max="3" width="20.8515625" style="0" bestFit="1" customWidth="1"/>
    <col min="4" max="7" width="15.57421875" style="9" customWidth="1"/>
    <col min="8" max="8" width="17.7109375" style="9" customWidth="1"/>
  </cols>
  <sheetData>
    <row r="3" ht="12.75">
      <c r="A3" s="18" t="s">
        <v>41</v>
      </c>
    </row>
    <row r="7" spans="2:8" ht="12.75">
      <c r="B7" s="1"/>
      <c r="C7" s="1"/>
      <c r="D7" s="22" t="s">
        <v>33</v>
      </c>
      <c r="E7" s="22" t="s">
        <v>43</v>
      </c>
      <c r="F7" s="22" t="s">
        <v>44</v>
      </c>
      <c r="G7" s="10"/>
      <c r="H7" s="22" t="s">
        <v>45</v>
      </c>
    </row>
    <row r="8" spans="1:8" ht="12.75">
      <c r="A8" s="2" t="s">
        <v>0</v>
      </c>
      <c r="B8" s="3"/>
      <c r="C8" s="3"/>
      <c r="D8" s="11" t="s">
        <v>1</v>
      </c>
      <c r="E8" s="11" t="s">
        <v>1</v>
      </c>
      <c r="F8" s="11" t="s">
        <v>1</v>
      </c>
      <c r="G8" s="15" t="s">
        <v>18</v>
      </c>
      <c r="H8" s="25" t="s">
        <v>59</v>
      </c>
    </row>
    <row r="10" spans="1:8" s="4" customFormat="1" ht="12.75">
      <c r="A10" s="16" t="s">
        <v>29</v>
      </c>
      <c r="B10" s="16"/>
      <c r="C10"/>
      <c r="D10" s="12"/>
      <c r="E10" s="12"/>
      <c r="F10" s="12"/>
      <c r="G10" s="12"/>
      <c r="H10" s="12"/>
    </row>
    <row r="12" spans="2:8" ht="12.75">
      <c r="B12" s="4" t="s">
        <v>2</v>
      </c>
      <c r="D12" s="12">
        <f>SUM(D13:D15)</f>
        <v>11640.57</v>
      </c>
      <c r="E12" s="12">
        <f>SUM(E13:E15)</f>
        <v>11339.970000000001</v>
      </c>
      <c r="F12" s="12">
        <f>SUM(F13:F15)</f>
        <v>10191.439999999999</v>
      </c>
      <c r="G12" s="12">
        <f>ROUND(SUM(D12:F12)/3,2)</f>
        <v>11057.33</v>
      </c>
      <c r="H12" s="12">
        <f>SUM(H13:H15)</f>
        <v>11364.8408</v>
      </c>
    </row>
    <row r="13" spans="3:8" ht="12.75">
      <c r="C13" t="s">
        <v>20</v>
      </c>
      <c r="D13" s="9">
        <v>8640.57</v>
      </c>
      <c r="E13" s="9">
        <v>8866.36</v>
      </c>
      <c r="F13" s="9">
        <v>8191.44</v>
      </c>
      <c r="G13" s="9">
        <f>ROUND(SUM(D13:F13)/3,2)</f>
        <v>8566.12</v>
      </c>
      <c r="H13" s="9">
        <f>F13*1.07</f>
        <v>8764.8408</v>
      </c>
    </row>
    <row r="14" spans="3:8" ht="12.75">
      <c r="C14" t="s">
        <v>21</v>
      </c>
      <c r="D14" s="9">
        <v>3000</v>
      </c>
      <c r="E14" s="9">
        <v>2000</v>
      </c>
      <c r="F14" s="9">
        <v>2000</v>
      </c>
      <c r="G14" s="9">
        <f>ROUND(SUM(D14:F14)/3,2)</f>
        <v>2333.33</v>
      </c>
      <c r="H14" s="9">
        <v>2500</v>
      </c>
    </row>
    <row r="15" spans="1:8" s="4" customFormat="1" ht="12.75">
      <c r="A15"/>
      <c r="B15"/>
      <c r="C15" t="s">
        <v>22</v>
      </c>
      <c r="D15" s="13">
        <v>0</v>
      </c>
      <c r="E15" s="13">
        <v>473.61</v>
      </c>
      <c r="F15" s="13">
        <v>0</v>
      </c>
      <c r="G15" s="13">
        <f>ROUND(SUM(D15:F15)/3,2)</f>
        <v>157.87</v>
      </c>
      <c r="H15" s="13">
        <v>100</v>
      </c>
    </row>
    <row r="17" spans="2:8" ht="12.75">
      <c r="B17" s="4" t="s">
        <v>37</v>
      </c>
      <c r="D17" s="12">
        <v>800.34</v>
      </c>
      <c r="E17" s="12">
        <v>381.72</v>
      </c>
      <c r="F17" s="12">
        <v>43.6</v>
      </c>
      <c r="G17" s="12">
        <f aca="true" t="shared" si="0" ref="G17:G25">ROUND(SUM(D17:F17)/3,2)</f>
        <v>408.55</v>
      </c>
      <c r="H17" s="12">
        <v>150</v>
      </c>
    </row>
    <row r="18" spans="2:8" ht="12.75">
      <c r="B18" s="21" t="s">
        <v>60</v>
      </c>
      <c r="D18" s="12">
        <f>37.33+13.53+10.82+34.98</f>
        <v>96.66</v>
      </c>
      <c r="E18" s="9">
        <v>0</v>
      </c>
      <c r="F18" s="12">
        <v>139</v>
      </c>
      <c r="G18" s="12">
        <f t="shared" si="0"/>
        <v>78.55</v>
      </c>
      <c r="H18" s="12">
        <v>75</v>
      </c>
    </row>
    <row r="19" spans="2:8" ht="12.75">
      <c r="B19" s="4" t="s">
        <v>24</v>
      </c>
      <c r="D19" s="12">
        <v>80</v>
      </c>
      <c r="E19" s="9">
        <v>0</v>
      </c>
      <c r="F19" s="12">
        <v>0</v>
      </c>
      <c r="G19" s="12">
        <f t="shared" si="0"/>
        <v>26.67</v>
      </c>
      <c r="H19" s="12">
        <v>200</v>
      </c>
    </row>
    <row r="20" spans="2:8" ht="12.75">
      <c r="B20" s="4" t="s">
        <v>26</v>
      </c>
      <c r="D20" s="12">
        <v>646</v>
      </c>
      <c r="E20" s="12">
        <v>694</v>
      </c>
      <c r="F20" s="12">
        <v>700</v>
      </c>
      <c r="G20" s="12">
        <f t="shared" si="0"/>
        <v>680</v>
      </c>
      <c r="H20" s="12">
        <v>720</v>
      </c>
    </row>
    <row r="21" spans="1:8" s="4" customFormat="1" ht="12.75">
      <c r="A21"/>
      <c r="B21" s="4" t="s">
        <v>36</v>
      </c>
      <c r="C21"/>
      <c r="D21" s="12">
        <f>234.81+62.34</f>
        <v>297.15</v>
      </c>
      <c r="E21" s="12">
        <v>234.81</v>
      </c>
      <c r="F21" s="12">
        <v>234.81</v>
      </c>
      <c r="G21" s="12">
        <f t="shared" si="0"/>
        <v>255.59</v>
      </c>
      <c r="H21" s="12">
        <v>234.8</v>
      </c>
    </row>
    <row r="22" spans="1:8" s="4" customFormat="1" ht="12.75">
      <c r="A22"/>
      <c r="B22" s="4" t="s">
        <v>48</v>
      </c>
      <c r="C22"/>
      <c r="D22" s="12">
        <v>229</v>
      </c>
      <c r="E22" s="12">
        <v>323.66999999999996</v>
      </c>
      <c r="F22" s="12">
        <v>388</v>
      </c>
      <c r="G22" s="12">
        <f t="shared" si="0"/>
        <v>313.56</v>
      </c>
      <c r="H22" s="12">
        <v>300</v>
      </c>
    </row>
    <row r="23" spans="1:8" s="4" customFormat="1" ht="12.75">
      <c r="A23"/>
      <c r="B23" s="4" t="s">
        <v>61</v>
      </c>
      <c r="C23"/>
      <c r="D23" s="12">
        <v>0</v>
      </c>
      <c r="E23" s="12">
        <v>0</v>
      </c>
      <c r="F23" s="12">
        <v>150</v>
      </c>
      <c r="G23" s="12">
        <f t="shared" si="0"/>
        <v>50</v>
      </c>
      <c r="H23" s="12">
        <v>150</v>
      </c>
    </row>
    <row r="24" spans="2:9" ht="12.75">
      <c r="B24" s="4" t="s">
        <v>23</v>
      </c>
      <c r="D24" s="12">
        <v>117.25</v>
      </c>
      <c r="E24" s="12">
        <v>185.53</v>
      </c>
      <c r="F24" s="12">
        <v>668.9</v>
      </c>
      <c r="G24" s="12">
        <f t="shared" si="0"/>
        <v>323.89</v>
      </c>
      <c r="H24" s="12">
        <v>600</v>
      </c>
      <c r="I24" s="18"/>
    </row>
    <row r="25" spans="2:9" ht="12.75">
      <c r="B25" s="21" t="s">
        <v>40</v>
      </c>
      <c r="D25" s="12">
        <v>0</v>
      </c>
      <c r="E25" s="12">
        <v>643.43</v>
      </c>
      <c r="F25" s="12">
        <v>98.25</v>
      </c>
      <c r="G25" s="12">
        <f t="shared" si="0"/>
        <v>247.23</v>
      </c>
      <c r="H25" s="12">
        <v>300</v>
      </c>
      <c r="I25" s="18"/>
    </row>
    <row r="26" spans="1:8" s="4" customFormat="1" ht="12.75">
      <c r="A26"/>
      <c r="B26" s="4" t="s">
        <v>35</v>
      </c>
      <c r="C26"/>
      <c r="D26" s="12">
        <v>892</v>
      </c>
      <c r="E26" s="12">
        <v>1006.33</v>
      </c>
      <c r="F26" s="12">
        <v>1132</v>
      </c>
      <c r="G26" s="12">
        <f>ROUND(SUM(D26:F26)/3,2)</f>
        <v>1010.11</v>
      </c>
      <c r="H26" s="12">
        <f>107*12</f>
        <v>1284</v>
      </c>
    </row>
    <row r="27" spans="1:9" s="4" customFormat="1" ht="12.75">
      <c r="A27"/>
      <c r="B27" s="4" t="s">
        <v>25</v>
      </c>
      <c r="D27" s="12">
        <v>454.69</v>
      </c>
      <c r="E27" s="12">
        <v>470</v>
      </c>
      <c r="F27" s="12">
        <v>564.86</v>
      </c>
      <c r="G27" s="12">
        <f>ROUND(SUM(D27:F27)/3,2)</f>
        <v>496.52</v>
      </c>
      <c r="H27" s="12">
        <v>500</v>
      </c>
      <c r="I27"/>
    </row>
    <row r="28" spans="1:9" s="4" customFormat="1" ht="12.75">
      <c r="A28"/>
      <c r="B28" s="4" t="s">
        <v>56</v>
      </c>
      <c r="D28" s="12">
        <v>0</v>
      </c>
      <c r="E28" s="12">
        <v>356.77</v>
      </c>
      <c r="F28" s="12">
        <v>561.75</v>
      </c>
      <c r="G28" s="12">
        <f>ROUND(SUM(D28:F28)/3,2)</f>
        <v>306.17</v>
      </c>
      <c r="H28" s="12">
        <v>400</v>
      </c>
      <c r="I28"/>
    </row>
    <row r="29" spans="1:9" s="4" customFormat="1" ht="12.75">
      <c r="A29"/>
      <c r="I29"/>
    </row>
    <row r="30" spans="1:9" s="4" customFormat="1" ht="12.75">
      <c r="A30"/>
      <c r="B30" s="4" t="s">
        <v>27</v>
      </c>
      <c r="C30"/>
      <c r="D30" s="12">
        <f>SUM(D31:D35)</f>
        <v>3244.35</v>
      </c>
      <c r="E30" s="12">
        <f>SUM(E31:E35)</f>
        <v>9545.65</v>
      </c>
      <c r="F30" s="12">
        <f>SUM(F31:F35)</f>
        <v>3144.72</v>
      </c>
      <c r="G30" s="12">
        <f>SUM(G31:G35)</f>
        <v>5311.57</v>
      </c>
      <c r="H30" s="12">
        <f>SUM(H31:H35)</f>
        <v>1900</v>
      </c>
      <c r="I30"/>
    </row>
    <row r="31" spans="3:8" ht="12.75">
      <c r="C31" s="5" t="s">
        <v>38</v>
      </c>
      <c r="D31" s="13">
        <v>1101.12</v>
      </c>
      <c r="E31" s="12">
        <v>0</v>
      </c>
      <c r="F31" s="12">
        <v>0</v>
      </c>
      <c r="G31" s="13">
        <f>ROUND(SUM(D31:F31)/3,2)</f>
        <v>367.04</v>
      </c>
      <c r="H31" s="13">
        <v>0</v>
      </c>
    </row>
    <row r="32" spans="3:8" ht="12.75">
      <c r="C32" s="5" t="s">
        <v>52</v>
      </c>
      <c r="D32" s="13">
        <v>0</v>
      </c>
      <c r="E32" s="13">
        <v>7261.71</v>
      </c>
      <c r="F32" s="12">
        <v>0</v>
      </c>
      <c r="G32" s="13">
        <f>ROUND(SUM(D32:F32)/3,2)</f>
        <v>2420.57</v>
      </c>
      <c r="H32" s="12">
        <v>0</v>
      </c>
    </row>
    <row r="33" spans="3:8" ht="12.75">
      <c r="C33" t="s">
        <v>50</v>
      </c>
      <c r="D33" s="9">
        <v>992.64</v>
      </c>
      <c r="E33" s="9">
        <v>1181</v>
      </c>
      <c r="F33" s="9">
        <v>2501</v>
      </c>
      <c r="G33" s="13">
        <f>ROUND(SUM(D33:F33)/3,2)</f>
        <v>1558.21</v>
      </c>
      <c r="H33" s="9">
        <v>1250</v>
      </c>
    </row>
    <row r="34" spans="3:8" ht="12.75">
      <c r="C34" t="s">
        <v>51</v>
      </c>
      <c r="D34" s="13">
        <v>275.59</v>
      </c>
      <c r="E34" s="13">
        <v>668.62</v>
      </c>
      <c r="F34" s="13">
        <v>354.53</v>
      </c>
      <c r="G34" s="13">
        <f>ROUND(SUM(D34:F34)/3,2)</f>
        <v>432.91</v>
      </c>
      <c r="H34" s="13">
        <v>350</v>
      </c>
    </row>
    <row r="35" spans="3:8" ht="12.75">
      <c r="C35" t="s">
        <v>49</v>
      </c>
      <c r="D35" s="13">
        <v>875</v>
      </c>
      <c r="E35" s="13">
        <v>434.32</v>
      </c>
      <c r="F35" s="13">
        <v>289.19</v>
      </c>
      <c r="G35" s="13">
        <f>ROUND(SUM(D35:F35)/3,2)</f>
        <v>532.84</v>
      </c>
      <c r="H35" s="13">
        <v>300</v>
      </c>
    </row>
    <row r="36" spans="4:8" ht="12.75">
      <c r="D36" s="13"/>
      <c r="E36" s="13"/>
      <c r="F36" s="13"/>
      <c r="G36" s="13"/>
      <c r="H36" s="7"/>
    </row>
    <row r="37" spans="1:8" ht="12.75">
      <c r="A37" s="16" t="s">
        <v>11</v>
      </c>
      <c r="D37" s="13"/>
      <c r="E37" s="13"/>
      <c r="F37" s="13"/>
      <c r="G37" s="13"/>
      <c r="H37" s="7"/>
    </row>
    <row r="38" spans="4:8" ht="12.75">
      <c r="D38" s="12">
        <f>SUM(D39:D44)</f>
        <v>1309.48</v>
      </c>
      <c r="E38" s="12">
        <f>SUM(E39:E44)</f>
        <v>2068.38</v>
      </c>
      <c r="F38" s="12">
        <f>SUM(F39:F44)</f>
        <v>1717.58</v>
      </c>
      <c r="G38" s="12">
        <f>SUM(G39:G44)</f>
        <v>1698.48</v>
      </c>
      <c r="H38" s="12">
        <f>SUM(H39:H44)</f>
        <v>2100</v>
      </c>
    </row>
    <row r="39" spans="1:8" s="4" customFormat="1" ht="12.75">
      <c r="A39"/>
      <c r="B39" t="s">
        <v>16</v>
      </c>
      <c r="D39" s="13">
        <v>0</v>
      </c>
      <c r="E39" s="13">
        <v>0</v>
      </c>
      <c r="F39" s="13">
        <v>0</v>
      </c>
      <c r="G39" s="13">
        <f aca="true" t="shared" si="1" ref="G39:G44">ROUND(SUM(D39:F39)/3,2)</f>
        <v>0</v>
      </c>
      <c r="H39" s="13">
        <v>0</v>
      </c>
    </row>
    <row r="40" spans="2:8" ht="12.75">
      <c r="B40" t="s">
        <v>14</v>
      </c>
      <c r="D40" s="9">
        <v>0</v>
      </c>
      <c r="E40" s="9">
        <v>430.26</v>
      </c>
      <c r="F40" s="9">
        <v>962.05</v>
      </c>
      <c r="G40" s="9">
        <f t="shared" si="1"/>
        <v>464.1</v>
      </c>
      <c r="H40" s="9">
        <v>500</v>
      </c>
    </row>
    <row r="41" spans="2:8" ht="12.75">
      <c r="B41" t="s">
        <v>13</v>
      </c>
      <c r="D41" s="9">
        <v>0</v>
      </c>
      <c r="E41" s="9">
        <v>243.14</v>
      </c>
      <c r="F41" s="9">
        <v>0</v>
      </c>
      <c r="G41" s="9">
        <f t="shared" si="1"/>
        <v>81.05</v>
      </c>
      <c r="H41" s="9">
        <v>350</v>
      </c>
    </row>
    <row r="42" spans="2:8" ht="12.75">
      <c r="B42" t="s">
        <v>12</v>
      </c>
      <c r="D42" s="9">
        <v>463.35</v>
      </c>
      <c r="E42" s="9">
        <v>516.01</v>
      </c>
      <c r="F42" s="9">
        <v>442.53000000000003</v>
      </c>
      <c r="G42" s="9">
        <f t="shared" si="1"/>
        <v>473.96</v>
      </c>
      <c r="H42" s="9">
        <v>100</v>
      </c>
    </row>
    <row r="43" spans="1:9" s="4" customFormat="1" ht="12.75">
      <c r="A43"/>
      <c r="B43" t="s">
        <v>15</v>
      </c>
      <c r="D43" s="13">
        <v>846.13</v>
      </c>
      <c r="E43" s="9">
        <v>878.97</v>
      </c>
      <c r="F43" s="9">
        <f>205+36+72</f>
        <v>313</v>
      </c>
      <c r="G43" s="13">
        <f t="shared" si="1"/>
        <v>679.37</v>
      </c>
      <c r="H43" s="9">
        <v>900</v>
      </c>
      <c r="I43" s="20"/>
    </row>
    <row r="44" spans="2:8" ht="12.75">
      <c r="B44" t="s">
        <v>55</v>
      </c>
      <c r="D44" s="9">
        <v>0</v>
      </c>
      <c r="E44" s="9">
        <v>0</v>
      </c>
      <c r="F44" s="9">
        <v>0</v>
      </c>
      <c r="G44" s="9">
        <f t="shared" si="1"/>
        <v>0</v>
      </c>
      <c r="H44" s="9">
        <v>250</v>
      </c>
    </row>
    <row r="45" ht="12.75">
      <c r="B45" s="16"/>
    </row>
    <row r="46" ht="12.75">
      <c r="A46" s="16" t="s">
        <v>30</v>
      </c>
    </row>
    <row r="48" spans="2:8" ht="12.75">
      <c r="B48" s="21" t="s">
        <v>58</v>
      </c>
      <c r="D48" s="9">
        <v>0</v>
      </c>
      <c r="E48" s="24">
        <v>55.63</v>
      </c>
      <c r="F48" s="12">
        <v>96.47</v>
      </c>
      <c r="G48" s="12">
        <f>ROUND(SUM(D48:F48)/3,2)</f>
        <v>50.7</v>
      </c>
      <c r="H48" s="9">
        <v>0</v>
      </c>
    </row>
    <row r="49" spans="2:8" ht="12.75">
      <c r="B49" s="21" t="s">
        <v>57</v>
      </c>
      <c r="D49" s="12">
        <v>20462.85</v>
      </c>
      <c r="E49" s="24">
        <v>18231.39999999999</v>
      </c>
      <c r="F49" s="12">
        <v>16346.59</v>
      </c>
      <c r="G49" s="12">
        <f>ROUND(SUM(D49:F49)/3,2)</f>
        <v>18346.95</v>
      </c>
      <c r="H49" s="12">
        <v>13363</v>
      </c>
    </row>
    <row r="51" spans="1:2" ht="12.75">
      <c r="A51" s="16" t="s">
        <v>5</v>
      </c>
      <c r="B51" s="16"/>
    </row>
    <row r="53" spans="2:8" ht="12.75">
      <c r="B53" s="4" t="s">
        <v>46</v>
      </c>
      <c r="D53" s="12">
        <v>1000</v>
      </c>
      <c r="E53" s="12">
        <v>1000</v>
      </c>
      <c r="F53" s="12">
        <v>1000</v>
      </c>
      <c r="G53" s="12">
        <f>ROUND(SUM(D53:F53)/3,2)</f>
        <v>1000</v>
      </c>
      <c r="H53" s="12">
        <v>1000</v>
      </c>
    </row>
    <row r="54" spans="2:8" ht="12.75">
      <c r="B54" s="23" t="s">
        <v>47</v>
      </c>
      <c r="D54" s="12">
        <v>22.61</v>
      </c>
      <c r="E54" s="12">
        <v>0</v>
      </c>
      <c r="F54" s="12">
        <v>0</v>
      </c>
      <c r="G54" s="12">
        <f>ROUND(SUM(D54:F54)/3,2)</f>
        <v>7.54</v>
      </c>
      <c r="H54" s="12">
        <v>0</v>
      </c>
    </row>
    <row r="56" spans="2:6" ht="12.75">
      <c r="B56" s="3"/>
      <c r="C56" s="3"/>
      <c r="D56" s="11"/>
      <c r="E56" s="11"/>
      <c r="F56" s="11"/>
    </row>
    <row r="57" spans="1:8" s="4" customFormat="1" ht="18">
      <c r="A57" s="6" t="s">
        <v>28</v>
      </c>
      <c r="D57" s="14">
        <f>D12+SUM(D17:D28)+D30+D38+D48+D49+D53+D54</f>
        <v>41292.95</v>
      </c>
      <c r="E57" s="14">
        <f>E12+SUM(E17:E28)+E30+E38+E48+E49+E53+E54</f>
        <v>46537.28999999999</v>
      </c>
      <c r="F57" s="14">
        <f>F12+SUM(F17:F28)+F30+F38+F48+F49+F53+F54</f>
        <v>37177.97</v>
      </c>
      <c r="G57" s="14">
        <f>G12+SUM(G17:G28)+G30+G38+G48+G49+G53+G54</f>
        <v>41669.409999999996</v>
      </c>
      <c r="H57" s="14">
        <f>H12+SUM(H17:H28)+H30+H38+H48+H49+H53+H54</f>
        <v>34641.6408</v>
      </c>
    </row>
    <row r="60" spans="1:8" ht="18">
      <c r="A60" s="6" t="s">
        <v>32</v>
      </c>
      <c r="B60" s="4"/>
      <c r="C60" s="4"/>
      <c r="D60" s="14">
        <f>income!D54-expense!D57</f>
        <v>-4885.869999999995</v>
      </c>
      <c r="E60" s="14">
        <f>income!E54-expense!E57</f>
        <v>-4818.229999999996</v>
      </c>
      <c r="F60" s="14">
        <f>income!F54-expense!F57</f>
        <v>-535.1100000000006</v>
      </c>
      <c r="G60" s="14">
        <f>income!G54-expense!G57</f>
        <v>-3413.0799999999945</v>
      </c>
      <c r="H60" s="14">
        <f>income!H54-expense!H57</f>
        <v>1957.7777999999962</v>
      </c>
    </row>
    <row r="63" ht="12.75">
      <c r="A63" t="s">
        <v>19</v>
      </c>
    </row>
    <row r="64" ht="12.75">
      <c r="A64" s="19" t="s">
        <v>63</v>
      </c>
    </row>
  </sheetData>
  <sheetProtection/>
  <printOptions/>
  <pageMargins left="0.75" right="0.75" top="1" bottom="1" header="0.5" footer="0.5"/>
  <pageSetup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2014-06-07T16:42:37Z</cp:lastPrinted>
  <dcterms:created xsi:type="dcterms:W3CDTF">2009-08-18T02:15:49Z</dcterms:created>
  <dcterms:modified xsi:type="dcterms:W3CDTF">2014-09-20T22:02:47Z</dcterms:modified>
  <cp:category/>
  <cp:version/>
  <cp:contentType/>
  <cp:contentStatus/>
</cp:coreProperties>
</file>