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income" sheetId="1" r:id="rId1"/>
    <sheet name="expense" sheetId="2" r:id="rId2"/>
  </sheets>
  <definedNames/>
  <calcPr fullCalcOnLoad="1"/>
</workbook>
</file>

<file path=xl/sharedStrings.xml><?xml version="1.0" encoding="utf-8"?>
<sst xmlns="http://schemas.openxmlformats.org/spreadsheetml/2006/main" count="151" uniqueCount="110">
  <si>
    <t>Item</t>
  </si>
  <si>
    <t>actual</t>
  </si>
  <si>
    <t>Newsletter</t>
  </si>
  <si>
    <t>Advertising</t>
  </si>
  <si>
    <t>Subscriptions</t>
  </si>
  <si>
    <t>Scholarship Fund</t>
  </si>
  <si>
    <t>National Subsidy</t>
  </si>
  <si>
    <t>Full Dues</t>
  </si>
  <si>
    <t>New Members</t>
  </si>
  <si>
    <t>Reinstating Members</t>
  </si>
  <si>
    <t>Corp Subscriptions</t>
  </si>
  <si>
    <t>Area Funds</t>
  </si>
  <si>
    <t>ELAC</t>
  </si>
  <si>
    <t>SFV</t>
  </si>
  <si>
    <t>Coastal</t>
  </si>
  <si>
    <t>Hi-Desert</t>
  </si>
  <si>
    <t>Mid-City</t>
  </si>
  <si>
    <t>TOTAL INCOME</t>
  </si>
  <si>
    <t>3-year average</t>
  </si>
  <si>
    <t>Jonathan C. Elliott</t>
  </si>
  <si>
    <t>Printing</t>
  </si>
  <si>
    <t>Postage</t>
  </si>
  <si>
    <t>MensaPhone</t>
  </si>
  <si>
    <t>CultureQuest</t>
  </si>
  <si>
    <t>Tax prep. &amp; Acctg.</t>
  </si>
  <si>
    <t>D&amp;O Insurance</t>
  </si>
  <si>
    <t>Special Events</t>
  </si>
  <si>
    <t>TOTAL EXPENSE</t>
  </si>
  <si>
    <t>General Fund</t>
  </si>
  <si>
    <t>RG Fund</t>
  </si>
  <si>
    <t>Other</t>
  </si>
  <si>
    <t>NET GAIN/(LOSS)</t>
  </si>
  <si>
    <t>Amazon</t>
  </si>
  <si>
    <t>Storage</t>
  </si>
  <si>
    <t>Depreciation</t>
  </si>
  <si>
    <t>Awards</t>
  </si>
  <si>
    <t>Testing Fees</t>
  </si>
  <si>
    <t>2014-15</t>
  </si>
  <si>
    <t>Dave Felt Scholarship</t>
  </si>
  <si>
    <t>Administration</t>
  </si>
  <si>
    <t>Mailbox</t>
  </si>
  <si>
    <t>Volunteer Luncheons</t>
  </si>
  <si>
    <t>Hollywood Bowl</t>
  </si>
  <si>
    <t>Picnics</t>
  </si>
  <si>
    <t>RG Operating Income</t>
  </si>
  <si>
    <t>RG Non-Operating Income</t>
  </si>
  <si>
    <t>Inland Empire</t>
  </si>
  <si>
    <t>Young Ms</t>
  </si>
  <si>
    <t>RG Operating Expense</t>
  </si>
  <si>
    <t>RG Non-Operating Expense</t>
  </si>
  <si>
    <t>Board Admin Expenses</t>
  </si>
  <si>
    <t>Meetings</t>
  </si>
  <si>
    <t>PayPal Fees</t>
  </si>
  <si>
    <t>2015-16</t>
  </si>
  <si>
    <t>Website</t>
  </si>
  <si>
    <t>Gifted Youth</t>
  </si>
  <si>
    <t>Dodger Stadium</t>
  </si>
  <si>
    <t>Other scholarships</t>
  </si>
  <si>
    <t>Membership Outreach</t>
  </si>
  <si>
    <t>budget as proposed</t>
  </si>
  <si>
    <t>2016-17</t>
  </si>
  <si>
    <t>Notes</t>
  </si>
  <si>
    <t>Lapsed Member Mailing</t>
  </si>
  <si>
    <t>Open Forum</t>
  </si>
  <si>
    <t>same budget as 2015-16</t>
  </si>
  <si>
    <t>in case someone again forces payment upon us</t>
  </si>
  <si>
    <t>no new subsidies</t>
  </si>
  <si>
    <t>just in case</t>
  </si>
  <si>
    <t>latest actual</t>
  </si>
  <si>
    <t>no capital assets on books</t>
  </si>
  <si>
    <t>Community Service</t>
  </si>
  <si>
    <t>GLAAM Revenue Projections 2017-18</t>
  </si>
  <si>
    <t>GLAAM Expenditure Projections 2017-18</t>
  </si>
  <si>
    <t>2017-18</t>
  </si>
  <si>
    <t>trending last two years</t>
  </si>
  <si>
    <t>same budget as 2016-17</t>
  </si>
  <si>
    <t>recent actual, back at lower rate</t>
  </si>
  <si>
    <t>expecting 1c accrued from 2016-17</t>
  </si>
  <si>
    <t>from RG Committee</t>
  </si>
  <si>
    <t>Testing Expenses</t>
  </si>
  <si>
    <t>Laemmle Theatres</t>
  </si>
  <si>
    <t>no new Platinums for at least 6 years</t>
  </si>
  <si>
    <t>Equipment non-capital</t>
  </si>
  <si>
    <t>12mo @ $19.61</t>
  </si>
  <si>
    <t>authorized at recent membership meeting</t>
  </si>
  <si>
    <t>assuming no extras this year</t>
  </si>
  <si>
    <t>twice average of two recent HB years</t>
  </si>
  <si>
    <t>per Dez 5/29</t>
  </si>
  <si>
    <t>still have carryover supply per Dez 5/29</t>
  </si>
  <si>
    <t>Dez anticipates higher income/expense</t>
  </si>
  <si>
    <t>A/V presentation for Membership Handbook</t>
  </si>
  <si>
    <t>national cut "Reach Out and Read", but still maybe something else</t>
  </si>
  <si>
    <t>2 teams @ new rate of $50</t>
  </si>
  <si>
    <t xml:space="preserve">sep17 &amp; mar18, @ $250 food </t>
  </si>
  <si>
    <t>average of last two years, rounded down</t>
  </si>
  <si>
    <t>possible domain-name registration</t>
  </si>
  <si>
    <t>no current YM Coordinator</t>
  </si>
  <si>
    <t>requested by MWong, 10% over previous budget</t>
  </si>
  <si>
    <t>requested by Area reps at budget meeting</t>
  </si>
  <si>
    <t>no Area reps</t>
  </si>
  <si>
    <t>requested by Schneider via e-mail</t>
  </si>
  <si>
    <t>Madeline paid for 20 tickets @ group rate of $32.50, and collected same from attendees for 6/10/17 event</t>
  </si>
  <si>
    <t>100 rec'd 5/2017, plus 400 for remaining year</t>
  </si>
  <si>
    <t>Adopted July 1, 2017</t>
  </si>
  <si>
    <t>600 for mock Youth Board, 200 actual plus 800 planned for other activities</t>
  </si>
  <si>
    <t>Lindsay requested previous 100/month, but actual rate is less, and frequency probably decreasing</t>
  </si>
  <si>
    <t>July 1, 2017</t>
  </si>
  <si>
    <t>trimming from average for no annual roster</t>
  </si>
  <si>
    <t>trimming from latest actual for no actual roster</t>
  </si>
  <si>
    <t>new rate x 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</si>
</sst>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(* #,##0.000_);_(* \(#,##0.00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5" fontId="0" fillId="0" borderId="0" xfId="0" applyNumberFormat="1" applyAlignment="1" quotePrefix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43" fontId="4" fillId="0" borderId="0" xfId="0" applyNumberFormat="1" applyFont="1" applyAlignment="1">
      <alignment horizontal="center"/>
    </xf>
    <xf numFmtId="43" fontId="5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6" fillId="0" borderId="0" xfId="44" applyNumberFormat="1" applyFont="1" applyAlignment="1">
      <alignment/>
    </xf>
    <xf numFmtId="43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 horizontal="left"/>
    </xf>
    <xf numFmtId="15" fontId="0" fillId="0" borderId="0" xfId="0" applyNumberForma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43" fontId="0" fillId="0" borderId="0" xfId="0" applyNumberFormat="1" applyAlignment="1" quotePrefix="1">
      <alignment horizontal="center"/>
    </xf>
    <xf numFmtId="43" fontId="4" fillId="0" borderId="0" xfId="0" applyNumberFormat="1" applyFont="1" applyAlignment="1" quotePrefix="1">
      <alignment horizontal="center"/>
    </xf>
    <xf numFmtId="0" fontId="0" fillId="0" borderId="0" xfId="0" applyFill="1" applyAlignment="1">
      <alignment/>
    </xf>
    <xf numFmtId="43" fontId="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0" fontId="0" fillId="0" borderId="0" xfId="0" applyFont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2" width="3.7109375" style="0" customWidth="1"/>
    <col min="3" max="3" width="27.140625" style="0" customWidth="1"/>
    <col min="4" max="7" width="15.57421875" style="8" customWidth="1"/>
    <col min="8" max="8" width="17.7109375" style="8" customWidth="1"/>
  </cols>
  <sheetData>
    <row r="3" ht="12.75">
      <c r="A3" s="17" t="s">
        <v>71</v>
      </c>
    </row>
    <row r="4" ht="12.75">
      <c r="A4" s="17" t="s">
        <v>103</v>
      </c>
    </row>
    <row r="7" spans="4:8" ht="12.75">
      <c r="D7" s="21" t="s">
        <v>37</v>
      </c>
      <c r="E7" s="21" t="s">
        <v>53</v>
      </c>
      <c r="F7" s="21" t="s">
        <v>60</v>
      </c>
      <c r="G7" s="9"/>
      <c r="H7" s="21" t="s">
        <v>73</v>
      </c>
    </row>
    <row r="8" spans="1:9" ht="12.75">
      <c r="A8" s="2" t="s">
        <v>0</v>
      </c>
      <c r="B8" s="2"/>
      <c r="D8" s="10" t="s">
        <v>1</v>
      </c>
      <c r="E8" s="10" t="s">
        <v>1</v>
      </c>
      <c r="F8" s="10" t="s">
        <v>1</v>
      </c>
      <c r="G8" s="14" t="s">
        <v>18</v>
      </c>
      <c r="H8" s="22" t="s">
        <v>59</v>
      </c>
      <c r="I8" s="10" t="s">
        <v>61</v>
      </c>
    </row>
    <row r="10" spans="1:2" ht="12.75">
      <c r="A10" s="25" t="s">
        <v>28</v>
      </c>
      <c r="B10" s="15"/>
    </row>
    <row r="12" spans="2:9" ht="12.75">
      <c r="B12" s="4" t="s">
        <v>32</v>
      </c>
      <c r="C12" s="4"/>
      <c r="D12" s="11">
        <v>284.19</v>
      </c>
      <c r="E12" s="11">
        <v>151.41</v>
      </c>
      <c r="F12" s="11">
        <v>135.25</v>
      </c>
      <c r="G12" s="11">
        <f>ROUND(SUM(D12:F12)/3,2)</f>
        <v>190.28</v>
      </c>
      <c r="H12" s="11">
        <f>F12-(E12-F12)</f>
        <v>119.09</v>
      </c>
      <c r="I12" s="16" t="s">
        <v>74</v>
      </c>
    </row>
    <row r="14" spans="2:9" ht="12.75">
      <c r="B14" s="20" t="s">
        <v>70</v>
      </c>
      <c r="D14" s="8">
        <v>0</v>
      </c>
      <c r="E14" s="8">
        <v>0</v>
      </c>
      <c r="F14" s="11">
        <v>120</v>
      </c>
      <c r="G14" s="11">
        <f>ROUND(SUM(D14:F14)/3,2)</f>
        <v>40</v>
      </c>
      <c r="H14" s="11">
        <v>0</v>
      </c>
      <c r="I14" s="17" t="s">
        <v>87</v>
      </c>
    </row>
    <row r="16" spans="2:9" ht="12.75">
      <c r="B16" s="4" t="s">
        <v>55</v>
      </c>
      <c r="D16" s="8">
        <v>0</v>
      </c>
      <c r="E16" s="8">
        <v>0</v>
      </c>
      <c r="F16" s="11">
        <v>170</v>
      </c>
      <c r="G16" s="11">
        <f>ROUND(SUM(D16:F16)/3,2)</f>
        <v>56.67</v>
      </c>
      <c r="H16" s="11">
        <v>500</v>
      </c>
      <c r="I16" s="17" t="s">
        <v>102</v>
      </c>
    </row>
    <row r="18" spans="1:8" ht="12.75">
      <c r="A18" s="4"/>
      <c r="B18" s="4" t="s">
        <v>6</v>
      </c>
      <c r="D18" s="11">
        <v>21787.72</v>
      </c>
      <c r="E18" s="11">
        <v>23406.100000000002</v>
      </c>
      <c r="F18" s="11">
        <f>SUM(F19:F23)</f>
        <v>20814.100000000002</v>
      </c>
      <c r="G18" s="11">
        <f>SUM(G19:G23)</f>
        <v>22002.649999999998</v>
      </c>
      <c r="H18" s="11">
        <f>SUM(H19:H23)</f>
        <v>21683.179999999997</v>
      </c>
    </row>
    <row r="19" spans="1:9" ht="12.75">
      <c r="A19" s="4"/>
      <c r="B19" s="4"/>
      <c r="C19" s="5" t="s">
        <v>10</v>
      </c>
      <c r="D19" s="12">
        <v>1.4</v>
      </c>
      <c r="E19" s="12">
        <v>0</v>
      </c>
      <c r="F19" s="12">
        <v>0</v>
      </c>
      <c r="G19" s="12">
        <f>ROUND(SUM(D19:F19)/3,2)</f>
        <v>0.47</v>
      </c>
      <c r="H19" s="8">
        <v>5</v>
      </c>
      <c r="I19" s="17" t="s">
        <v>75</v>
      </c>
    </row>
    <row r="20" spans="3:9" ht="12.75">
      <c r="C20" t="s">
        <v>7</v>
      </c>
      <c r="D20" s="8">
        <v>21423.32</v>
      </c>
      <c r="E20" s="8">
        <v>21789.600000000002</v>
      </c>
      <c r="F20" s="8">
        <v>20592.100000000002</v>
      </c>
      <c r="G20" s="8">
        <f>ROUND(SUM(D20:F20)/3,2)</f>
        <v>21268.34</v>
      </c>
      <c r="H20" s="8">
        <f>G20</f>
        <v>21268.34</v>
      </c>
      <c r="I20" s="17"/>
    </row>
    <row r="21" spans="3:9" ht="12.75">
      <c r="C21" s="23" t="s">
        <v>62</v>
      </c>
      <c r="D21" s="8">
        <v>0</v>
      </c>
      <c r="E21" s="8">
        <v>561.5</v>
      </c>
      <c r="F21" s="8">
        <v>0</v>
      </c>
      <c r="G21" s="8">
        <f>ROUND(SUM(D21:F21)/3,2)</f>
        <v>187.17</v>
      </c>
      <c r="H21" s="8">
        <f>G21</f>
        <v>187.17</v>
      </c>
      <c r="I21" s="17"/>
    </row>
    <row r="22" spans="3:9" ht="12.75">
      <c r="C22" s="5" t="s">
        <v>8</v>
      </c>
      <c r="D22" s="12">
        <v>202</v>
      </c>
      <c r="E22" s="12">
        <v>910</v>
      </c>
      <c r="F22" s="12">
        <v>70</v>
      </c>
      <c r="G22" s="12">
        <f>ROUND(SUM(D22:F22)/3,2)</f>
        <v>394</v>
      </c>
      <c r="H22" s="8">
        <v>70</v>
      </c>
      <c r="I22" s="17" t="s">
        <v>76</v>
      </c>
    </row>
    <row r="23" spans="3:8" ht="12.75">
      <c r="C23" s="5" t="s">
        <v>9</v>
      </c>
      <c r="D23" s="12">
        <v>161</v>
      </c>
      <c r="E23" s="12">
        <v>145</v>
      </c>
      <c r="F23" s="12">
        <v>152</v>
      </c>
      <c r="G23" s="12">
        <f>ROUND(SUM(D23:F23)/3,2)</f>
        <v>152.67</v>
      </c>
      <c r="H23" s="8">
        <f>G23</f>
        <v>152.67</v>
      </c>
    </row>
    <row r="25" spans="2:8" s="4" customFormat="1" ht="12.75">
      <c r="B25" s="4" t="s">
        <v>2</v>
      </c>
      <c r="D25" s="11">
        <v>0</v>
      </c>
      <c r="E25" s="11">
        <v>64</v>
      </c>
      <c r="F25" s="11">
        <f>SUM(F26:F27)</f>
        <v>48</v>
      </c>
      <c r="G25" s="11">
        <f>ROUND(SUM(D25:F25)/3,2)</f>
        <v>37.33</v>
      </c>
      <c r="H25" s="11">
        <f>SUM(H26:H27)</f>
        <v>37.33</v>
      </c>
    </row>
    <row r="26" spans="3:8" ht="12.75">
      <c r="C26" t="s">
        <v>3</v>
      </c>
      <c r="D26" s="8">
        <v>0</v>
      </c>
      <c r="E26" s="8">
        <v>64</v>
      </c>
      <c r="F26" s="8">
        <v>48</v>
      </c>
      <c r="G26" s="8">
        <f>ROUND(SUM(D26:F26)/3,2)</f>
        <v>37.33</v>
      </c>
      <c r="H26" s="8">
        <f>G26</f>
        <v>37.33</v>
      </c>
    </row>
    <row r="27" spans="3:8" ht="12.75">
      <c r="C27" t="s">
        <v>4</v>
      </c>
      <c r="D27" s="8">
        <v>0</v>
      </c>
      <c r="E27" s="8">
        <v>0</v>
      </c>
      <c r="F27" s="8">
        <v>0</v>
      </c>
      <c r="G27" s="8">
        <f>ROUND(SUM(D27:F27)/3,2)</f>
        <v>0</v>
      </c>
      <c r="H27" s="8">
        <f>G27</f>
        <v>0</v>
      </c>
    </row>
    <row r="29" spans="2:8" ht="12.75">
      <c r="B29" s="4" t="s">
        <v>26</v>
      </c>
      <c r="D29" s="11">
        <v>367.88</v>
      </c>
      <c r="E29" s="11">
        <v>10</v>
      </c>
      <c r="F29" s="11">
        <f>SUM(F30:F34)</f>
        <v>493.1</v>
      </c>
      <c r="G29" s="11">
        <f aca="true" t="shared" si="0" ref="G29:G34">ROUND(SUM(D29:F29)/3,2)</f>
        <v>290.33</v>
      </c>
      <c r="H29" s="11">
        <f>SUM(H30:H34)</f>
        <v>1520.98</v>
      </c>
    </row>
    <row r="30" spans="3:9" ht="12.75">
      <c r="C30" s="5" t="s">
        <v>56</v>
      </c>
      <c r="D30" s="11">
        <v>0</v>
      </c>
      <c r="E30" s="12">
        <v>0</v>
      </c>
      <c r="F30" s="12">
        <v>0</v>
      </c>
      <c r="G30" s="12">
        <f t="shared" si="0"/>
        <v>0</v>
      </c>
      <c r="H30" s="8">
        <v>650</v>
      </c>
      <c r="I30" s="17" t="s">
        <v>101</v>
      </c>
    </row>
    <row r="31" spans="3:9" ht="12.75">
      <c r="C31" t="s">
        <v>42</v>
      </c>
      <c r="D31" s="12">
        <v>369</v>
      </c>
      <c r="E31" s="12">
        <v>0</v>
      </c>
      <c r="F31" s="12">
        <v>495</v>
      </c>
      <c r="G31" s="12">
        <f t="shared" si="0"/>
        <v>288</v>
      </c>
      <c r="H31" s="8">
        <f>D31+F31</f>
        <v>864</v>
      </c>
      <c r="I31" s="17" t="s">
        <v>86</v>
      </c>
    </row>
    <row r="32" spans="3:9" ht="12.75">
      <c r="C32" t="s">
        <v>43</v>
      </c>
      <c r="D32" s="12">
        <v>0</v>
      </c>
      <c r="E32" s="12">
        <v>10</v>
      </c>
      <c r="F32" s="12">
        <v>0</v>
      </c>
      <c r="G32" s="12"/>
      <c r="H32" s="8">
        <v>10</v>
      </c>
      <c r="I32" t="s">
        <v>65</v>
      </c>
    </row>
    <row r="33" spans="3:8" ht="12.75">
      <c r="C33" s="5" t="s">
        <v>41</v>
      </c>
      <c r="D33" s="11">
        <v>0</v>
      </c>
      <c r="E33" s="12">
        <v>0</v>
      </c>
      <c r="F33" s="12">
        <v>0</v>
      </c>
      <c r="G33" s="12">
        <f t="shared" si="0"/>
        <v>0</v>
      </c>
      <c r="H33" s="8">
        <f>G33</f>
        <v>0</v>
      </c>
    </row>
    <row r="34" spans="3:9" ht="12.75">
      <c r="C34" s="5" t="s">
        <v>52</v>
      </c>
      <c r="D34" s="12">
        <v>-1.12</v>
      </c>
      <c r="E34" s="12">
        <v>0</v>
      </c>
      <c r="F34" s="12">
        <v>-1.9</v>
      </c>
      <c r="G34" s="12">
        <f t="shared" si="0"/>
        <v>-1.01</v>
      </c>
      <c r="H34" s="8">
        <f>D34+F34</f>
        <v>-3.02</v>
      </c>
      <c r="I34" s="17" t="s">
        <v>86</v>
      </c>
    </row>
    <row r="35" spans="3:7" ht="12.75">
      <c r="C35" s="5"/>
      <c r="D35" s="11"/>
      <c r="E35" s="12"/>
      <c r="F35" s="12"/>
      <c r="G35" s="12"/>
    </row>
    <row r="36" spans="2:9" ht="12.75">
      <c r="B36" s="20" t="s">
        <v>36</v>
      </c>
      <c r="D36" s="11">
        <v>825</v>
      </c>
      <c r="E36" s="11">
        <v>1260</v>
      </c>
      <c r="F36" s="11">
        <v>945</v>
      </c>
      <c r="G36" s="11">
        <f>ROUND(SUM(D36:F36)/3,2)</f>
        <v>1010</v>
      </c>
      <c r="H36" s="11">
        <f>G36*1.1</f>
        <v>1111</v>
      </c>
      <c r="I36" s="17" t="s">
        <v>89</v>
      </c>
    </row>
    <row r="37" spans="3:7" ht="12.75">
      <c r="C37" s="5"/>
      <c r="D37" s="11"/>
      <c r="E37" s="12"/>
      <c r="F37" s="12"/>
      <c r="G37" s="12"/>
    </row>
    <row r="38" spans="1:8" s="4" customFormat="1" ht="12.75">
      <c r="A38" s="25" t="s">
        <v>11</v>
      </c>
      <c r="B38" s="15"/>
      <c r="D38" s="11">
        <v>4180.4400000000005</v>
      </c>
      <c r="E38" s="11">
        <v>89.04</v>
      </c>
      <c r="F38" s="11">
        <f>SUM(F39:F44)</f>
        <v>0.03</v>
      </c>
      <c r="G38" s="11">
        <f aca="true" t="shared" si="1" ref="G38:G44">ROUND(SUM(D38:F38)/3,2)</f>
        <v>1423.17</v>
      </c>
      <c r="H38" s="11">
        <f>SUM(H39:H44)</f>
        <v>84.05</v>
      </c>
    </row>
    <row r="39" spans="2:8" ht="12.75">
      <c r="B39" t="s">
        <v>16</v>
      </c>
      <c r="D39" s="8">
        <v>0</v>
      </c>
      <c r="E39" s="8">
        <v>0</v>
      </c>
      <c r="F39" s="8">
        <v>0</v>
      </c>
      <c r="G39" s="8">
        <f t="shared" si="1"/>
        <v>0</v>
      </c>
      <c r="H39" s="8">
        <f>G39</f>
        <v>0</v>
      </c>
    </row>
    <row r="40" spans="2:8" ht="12.75">
      <c r="B40" t="s">
        <v>14</v>
      </c>
      <c r="D40" s="8">
        <v>0</v>
      </c>
      <c r="E40" s="8">
        <v>0</v>
      </c>
      <c r="F40" s="8">
        <v>0</v>
      </c>
      <c r="G40" s="8">
        <f t="shared" si="1"/>
        <v>0</v>
      </c>
      <c r="H40" s="8">
        <f>G40</f>
        <v>0</v>
      </c>
    </row>
    <row r="41" spans="2:8" ht="12.75">
      <c r="B41" t="s">
        <v>13</v>
      </c>
      <c r="D41" s="8">
        <v>163</v>
      </c>
      <c r="E41" s="8">
        <v>89</v>
      </c>
      <c r="F41" s="8">
        <v>0</v>
      </c>
      <c r="G41" s="8">
        <f t="shared" si="1"/>
        <v>84</v>
      </c>
      <c r="H41" s="8">
        <f>G41</f>
        <v>84</v>
      </c>
    </row>
    <row r="42" spans="2:8" ht="12.75">
      <c r="B42" t="s">
        <v>12</v>
      </c>
      <c r="D42" s="8">
        <v>0</v>
      </c>
      <c r="E42" s="8">
        <v>0</v>
      </c>
      <c r="F42" s="8">
        <v>0</v>
      </c>
      <c r="G42" s="8">
        <f t="shared" si="1"/>
        <v>0</v>
      </c>
      <c r="H42" s="8">
        <f>G42</f>
        <v>0</v>
      </c>
    </row>
    <row r="43" spans="2:9" ht="12.75">
      <c r="B43" t="s">
        <v>15</v>
      </c>
      <c r="D43" s="8">
        <v>0.04</v>
      </c>
      <c r="E43" s="8">
        <v>0.04</v>
      </c>
      <c r="F43" s="8">
        <v>0.03</v>
      </c>
      <c r="G43" s="8">
        <f t="shared" si="1"/>
        <v>0.04</v>
      </c>
      <c r="H43" s="8">
        <v>0.05</v>
      </c>
      <c r="I43" t="s">
        <v>77</v>
      </c>
    </row>
    <row r="44" spans="2:9" ht="12.75">
      <c r="B44" t="s">
        <v>46</v>
      </c>
      <c r="D44" s="8">
        <v>4017.4</v>
      </c>
      <c r="E44" s="8">
        <v>0</v>
      </c>
      <c r="F44" s="8">
        <v>0</v>
      </c>
      <c r="G44" s="8">
        <f t="shared" si="1"/>
        <v>1339.13</v>
      </c>
      <c r="H44" s="8">
        <v>0</v>
      </c>
      <c r="I44" t="s">
        <v>66</v>
      </c>
    </row>
    <row r="46" spans="1:8" ht="12.75">
      <c r="A46" s="25" t="s">
        <v>29</v>
      </c>
      <c r="B46" s="15"/>
      <c r="D46" s="11">
        <v>16235.149999999998</v>
      </c>
      <c r="E46" s="11">
        <v>5080.409999999997</v>
      </c>
      <c r="F46" s="11">
        <f>SUM(F47:F48)</f>
        <v>10771.15999999997</v>
      </c>
      <c r="G46" s="11">
        <f>ROUND(SUM(D46:F46)/3,2)</f>
        <v>10695.57</v>
      </c>
      <c r="H46" s="11">
        <f>SUM(H47:H48)</f>
        <v>16366.8</v>
      </c>
    </row>
    <row r="47" spans="1:8" ht="12.75">
      <c r="A47" s="15"/>
      <c r="B47" s="19" t="s">
        <v>45</v>
      </c>
      <c r="D47" s="24">
        <v>0</v>
      </c>
      <c r="E47" s="12">
        <v>80.5</v>
      </c>
      <c r="F47" s="12">
        <v>0</v>
      </c>
      <c r="G47" s="12">
        <f>ROUND(SUM(D47:F47)/3,2)</f>
        <v>26.83</v>
      </c>
      <c r="H47" s="12">
        <f>G47</f>
        <v>26.83</v>
      </c>
    </row>
    <row r="48" spans="1:9" ht="12.75">
      <c r="A48" s="4"/>
      <c r="B48" s="19" t="s">
        <v>44</v>
      </c>
      <c r="D48" s="24">
        <v>16235.149999999998</v>
      </c>
      <c r="E48" s="12">
        <v>4999.909999999997</v>
      </c>
      <c r="F48" s="24">
        <v>10771.15999999997</v>
      </c>
      <c r="G48" s="12">
        <f>ROUND(SUM(D48:F48)/3,2)</f>
        <v>10668.74</v>
      </c>
      <c r="H48" s="12">
        <v>16339.97</v>
      </c>
      <c r="I48" t="s">
        <v>78</v>
      </c>
    </row>
    <row r="50" spans="1:9" ht="12.75">
      <c r="A50" s="25" t="s">
        <v>5</v>
      </c>
      <c r="D50" s="11">
        <v>0</v>
      </c>
      <c r="E50" s="11">
        <v>0</v>
      </c>
      <c r="F50" s="11">
        <f>SUM(F51:F52)</f>
        <v>0</v>
      </c>
      <c r="G50" s="11">
        <f>ROUND(SUM(D50:F50)/3,2)</f>
        <v>0</v>
      </c>
      <c r="H50" s="11">
        <f>SUM(H51:H52)</f>
        <v>0</v>
      </c>
      <c r="I50" s="17"/>
    </row>
    <row r="51" spans="1:8" ht="12.75">
      <c r="A51" s="4"/>
      <c r="B51" s="5" t="s">
        <v>23</v>
      </c>
      <c r="D51" s="12">
        <v>0</v>
      </c>
      <c r="E51" s="12">
        <v>0</v>
      </c>
      <c r="F51" s="12">
        <v>0</v>
      </c>
      <c r="G51" s="12">
        <f>ROUND(SUM(D51:F51)/3,2)</f>
        <v>0</v>
      </c>
      <c r="H51" s="12">
        <v>0</v>
      </c>
    </row>
    <row r="52" spans="1:8" ht="12.75">
      <c r="A52" s="4"/>
      <c r="B52" s="5" t="s">
        <v>30</v>
      </c>
      <c r="D52" s="12">
        <v>0</v>
      </c>
      <c r="E52" s="12">
        <v>0</v>
      </c>
      <c r="F52" s="12">
        <v>0</v>
      </c>
      <c r="G52" s="12">
        <f>ROUND(SUM(D52:F52)/3,2)</f>
        <v>0</v>
      </c>
      <c r="H52" s="12">
        <f>G52</f>
        <v>0</v>
      </c>
    </row>
    <row r="55" spans="1:8" s="6" customFormat="1" ht="18">
      <c r="A55" s="6" t="s">
        <v>17</v>
      </c>
      <c r="D55" s="13">
        <f>D12+D14+D16+D18+D25+D29+D36+D38+D46+D50</f>
        <v>43680.380000000005</v>
      </c>
      <c r="E55" s="13">
        <f>E12+E14+E16+E18+E25+E29+E36+E38+E46+E50</f>
        <v>30060.96</v>
      </c>
      <c r="F55" s="13">
        <f>F12+F14+F16+F18+F25+F29+F36+F38+F46+F50</f>
        <v>33496.63999999997</v>
      </c>
      <c r="G55" s="13">
        <f>G12+G14+G16+G18+G25+G29+G36+G38+G46+G50</f>
        <v>35746</v>
      </c>
      <c r="H55" s="13">
        <f>H12+H14+H16+H18+H25+H29+H36+H38+H46+H50</f>
        <v>41422.42999999999</v>
      </c>
    </row>
    <row r="59" spans="1:2" ht="12.75">
      <c r="A59" s="18"/>
      <c r="B59" s="7"/>
    </row>
  </sheetData>
  <sheetProtection/>
  <printOptions/>
  <pageMargins left="0.75" right="0.75" top="1" bottom="1" header="0.5" footer="0.5"/>
  <pageSetup horizontalDpi="200" verticalDpi="2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6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2" width="3.7109375" style="0" customWidth="1"/>
    <col min="3" max="3" width="22.00390625" style="0" customWidth="1"/>
    <col min="4" max="7" width="15.57421875" style="8" customWidth="1"/>
    <col min="8" max="8" width="17.7109375" style="8" customWidth="1"/>
  </cols>
  <sheetData>
    <row r="3" ht="12.75">
      <c r="A3" s="17" t="s">
        <v>72</v>
      </c>
    </row>
    <row r="4" ht="12.75">
      <c r="A4" t="str">
        <f>income!A4</f>
        <v>Adopted July 1, 2017</v>
      </c>
    </row>
    <row r="7" spans="2:8" ht="12.75">
      <c r="B7" s="1"/>
      <c r="C7" s="1"/>
      <c r="D7" s="21" t="s">
        <v>37</v>
      </c>
      <c r="E7" s="21" t="s">
        <v>53</v>
      </c>
      <c r="F7" s="21" t="s">
        <v>60</v>
      </c>
      <c r="G7" s="9"/>
      <c r="H7" s="21" t="s">
        <v>73</v>
      </c>
    </row>
    <row r="8" spans="1:9" ht="12.75">
      <c r="A8" s="2" t="s">
        <v>0</v>
      </c>
      <c r="B8" s="3"/>
      <c r="C8" s="3"/>
      <c r="D8" s="10" t="s">
        <v>1</v>
      </c>
      <c r="E8" s="10" t="s">
        <v>1</v>
      </c>
      <c r="F8" s="10" t="s">
        <v>1</v>
      </c>
      <c r="G8" s="14" t="s">
        <v>18</v>
      </c>
      <c r="H8" s="22" t="s">
        <v>59</v>
      </c>
      <c r="I8" s="10" t="s">
        <v>61</v>
      </c>
    </row>
    <row r="10" spans="1:8" s="4" customFormat="1" ht="12.75">
      <c r="A10" s="25" t="s">
        <v>28</v>
      </c>
      <c r="B10" s="15"/>
      <c r="C10"/>
      <c r="D10" s="11"/>
      <c r="E10" s="11"/>
      <c r="F10" s="11"/>
      <c r="G10" s="11"/>
      <c r="H10" s="11"/>
    </row>
    <row r="12" spans="2:9" ht="12.75">
      <c r="B12" s="4" t="s">
        <v>35</v>
      </c>
      <c r="D12" s="11">
        <v>0</v>
      </c>
      <c r="E12" s="11">
        <v>406.57</v>
      </c>
      <c r="F12" s="11">
        <v>904.7</v>
      </c>
      <c r="G12" s="11">
        <f aca="true" t="shared" si="0" ref="G12:G42">ROUND(SUM(D12:F12)/3,2)</f>
        <v>437.09</v>
      </c>
      <c r="H12" s="11">
        <v>150</v>
      </c>
      <c r="I12" s="17" t="s">
        <v>81</v>
      </c>
    </row>
    <row r="13" spans="2:9" ht="12.75">
      <c r="B13" s="20" t="s">
        <v>50</v>
      </c>
      <c r="D13" s="11">
        <v>61.25</v>
      </c>
      <c r="E13" s="11">
        <v>53.900000000000006</v>
      </c>
      <c r="F13" s="11">
        <v>54</v>
      </c>
      <c r="G13" s="11">
        <f t="shared" si="0"/>
        <v>56.38</v>
      </c>
      <c r="H13" s="11">
        <f>G13</f>
        <v>56.38</v>
      </c>
      <c r="I13" s="17"/>
    </row>
    <row r="14" spans="2:9" ht="12.75">
      <c r="B14" s="20" t="s">
        <v>70</v>
      </c>
      <c r="D14" s="11">
        <v>0</v>
      </c>
      <c r="E14" s="11">
        <v>0</v>
      </c>
      <c r="F14" s="11">
        <v>165</v>
      </c>
      <c r="G14" s="11">
        <f t="shared" si="0"/>
        <v>55</v>
      </c>
      <c r="H14" s="11">
        <v>100</v>
      </c>
      <c r="I14" s="17" t="s">
        <v>91</v>
      </c>
    </row>
    <row r="15" spans="2:9" ht="12.75">
      <c r="B15" s="4" t="s">
        <v>23</v>
      </c>
      <c r="D15" s="11">
        <v>0</v>
      </c>
      <c r="E15" s="11">
        <v>50</v>
      </c>
      <c r="F15" s="11">
        <v>0.89</v>
      </c>
      <c r="G15" s="11">
        <f t="shared" si="0"/>
        <v>16.96</v>
      </c>
      <c r="H15" s="11">
        <v>100</v>
      </c>
      <c r="I15" s="17" t="s">
        <v>92</v>
      </c>
    </row>
    <row r="16" spans="2:9" ht="12.75">
      <c r="B16" s="4" t="s">
        <v>25</v>
      </c>
      <c r="D16" s="11">
        <v>710</v>
      </c>
      <c r="E16" s="11">
        <v>760</v>
      </c>
      <c r="F16" s="11">
        <v>760</v>
      </c>
      <c r="G16" s="11">
        <f t="shared" si="0"/>
        <v>743.33</v>
      </c>
      <c r="H16" s="11">
        <v>760</v>
      </c>
      <c r="I16" t="s">
        <v>68</v>
      </c>
    </row>
    <row r="17" spans="1:9" s="4" customFormat="1" ht="12.75">
      <c r="A17"/>
      <c r="B17" s="4" t="s">
        <v>34</v>
      </c>
      <c r="C17"/>
      <c r="D17" s="11">
        <v>234.8</v>
      </c>
      <c r="E17" s="11">
        <v>0</v>
      </c>
      <c r="F17" s="11">
        <v>0</v>
      </c>
      <c r="G17" s="11">
        <f t="shared" si="0"/>
        <v>78.27</v>
      </c>
      <c r="H17" s="11">
        <v>0</v>
      </c>
      <c r="I17" s="5" t="s">
        <v>69</v>
      </c>
    </row>
    <row r="18" spans="1:9" s="4" customFormat="1" ht="12.75">
      <c r="A18"/>
      <c r="B18" s="20" t="s">
        <v>82</v>
      </c>
      <c r="C18"/>
      <c r="D18" s="11">
        <v>519.28</v>
      </c>
      <c r="E18" s="11">
        <v>0</v>
      </c>
      <c r="F18" s="11">
        <v>773.01</v>
      </c>
      <c r="G18" s="11">
        <f t="shared" si="0"/>
        <v>430.76</v>
      </c>
      <c r="H18" s="11">
        <f>G18</f>
        <v>430.76</v>
      </c>
      <c r="I18" s="5"/>
    </row>
    <row r="19" spans="1:9" s="4" customFormat="1" ht="12.75">
      <c r="A19"/>
      <c r="B19" s="4" t="s">
        <v>55</v>
      </c>
      <c r="C19"/>
      <c r="D19" s="11">
        <v>0</v>
      </c>
      <c r="E19" s="11">
        <v>259</v>
      </c>
      <c r="F19" s="11">
        <v>455.35</v>
      </c>
      <c r="G19" s="11">
        <f t="shared" si="0"/>
        <v>238.12</v>
      </c>
      <c r="H19" s="11">
        <v>1600</v>
      </c>
      <c r="I19" s="17" t="s">
        <v>104</v>
      </c>
    </row>
    <row r="20" spans="1:9" s="4" customFormat="1" ht="12.75">
      <c r="A20"/>
      <c r="B20" s="4" t="s">
        <v>40</v>
      </c>
      <c r="C20"/>
      <c r="D20" s="11">
        <v>304</v>
      </c>
      <c r="E20" s="11">
        <v>289</v>
      </c>
      <c r="F20" s="11">
        <v>288</v>
      </c>
      <c r="G20" s="11">
        <f t="shared" si="0"/>
        <v>293.67</v>
      </c>
      <c r="H20" s="11">
        <v>288</v>
      </c>
      <c r="I20" t="s">
        <v>68</v>
      </c>
    </row>
    <row r="21" spans="1:9" s="4" customFormat="1" ht="12.75">
      <c r="A21"/>
      <c r="B21" s="4" t="s">
        <v>51</v>
      </c>
      <c r="C21"/>
      <c r="D21" s="11">
        <v>0</v>
      </c>
      <c r="E21" s="11">
        <v>0</v>
      </c>
      <c r="F21" s="11">
        <v>0</v>
      </c>
      <c r="G21" s="11">
        <f t="shared" si="0"/>
        <v>0</v>
      </c>
      <c r="H21" s="11">
        <v>150</v>
      </c>
      <c r="I21" t="s">
        <v>64</v>
      </c>
    </row>
    <row r="22" spans="1:9" s="4" customFormat="1" ht="12.75">
      <c r="A22"/>
      <c r="B22" s="4" t="s">
        <v>58</v>
      </c>
      <c r="C22"/>
      <c r="D22" s="11">
        <v>0</v>
      </c>
      <c r="E22" s="11">
        <v>0</v>
      </c>
      <c r="F22" s="11">
        <v>0</v>
      </c>
      <c r="G22" s="11">
        <v>0</v>
      </c>
      <c r="H22" s="11">
        <v>250</v>
      </c>
      <c r="I22" s="19" t="s">
        <v>90</v>
      </c>
    </row>
    <row r="23" spans="2:9" ht="12.75">
      <c r="B23" s="4" t="s">
        <v>22</v>
      </c>
      <c r="D23" s="11">
        <v>217.2</v>
      </c>
      <c r="E23" s="11">
        <v>225.21</v>
      </c>
      <c r="F23" s="11">
        <v>244.70000000000005</v>
      </c>
      <c r="G23" s="11">
        <f t="shared" si="0"/>
        <v>229.04</v>
      </c>
      <c r="H23" s="11">
        <f>12*19.61</f>
        <v>235.32</v>
      </c>
      <c r="I23" s="19" t="s">
        <v>83</v>
      </c>
    </row>
    <row r="24" spans="2:9" ht="12.75">
      <c r="B24" s="4"/>
      <c r="D24" s="11"/>
      <c r="E24" s="11"/>
      <c r="F24" s="11"/>
      <c r="G24" s="11"/>
      <c r="H24" s="11"/>
      <c r="I24" s="19"/>
    </row>
    <row r="25" spans="2:8" ht="12.75">
      <c r="B25" s="4" t="s">
        <v>2</v>
      </c>
      <c r="D25" s="11">
        <v>12001.94</v>
      </c>
      <c r="E25" s="11">
        <v>11514.76</v>
      </c>
      <c r="F25" s="11">
        <f>SUM(F26:F27)</f>
        <v>12860.02</v>
      </c>
      <c r="G25" s="11">
        <f>ROUND(SUM(D25:F25)/3,2)</f>
        <v>12125.57</v>
      </c>
      <c r="H25" s="11">
        <f>SUM(H26:H27)</f>
        <v>11465.34</v>
      </c>
    </row>
    <row r="26" spans="3:9" ht="12.75">
      <c r="C26" t="s">
        <v>21</v>
      </c>
      <c r="D26" s="8">
        <v>3016.94</v>
      </c>
      <c r="E26" s="8">
        <v>3043.76</v>
      </c>
      <c r="F26" s="8">
        <v>3000</v>
      </c>
      <c r="G26" s="8">
        <f>ROUND(SUM(D26:F26)/3,2)</f>
        <v>3020.23</v>
      </c>
      <c r="H26" s="8">
        <f>3000-110</f>
        <v>2890</v>
      </c>
      <c r="I26" s="17" t="s">
        <v>108</v>
      </c>
    </row>
    <row r="27" spans="3:9" ht="12.75">
      <c r="C27" t="s">
        <v>20</v>
      </c>
      <c r="D27" s="8">
        <v>8985</v>
      </c>
      <c r="E27" s="8">
        <v>8471</v>
      </c>
      <c r="F27" s="8">
        <v>9860.02</v>
      </c>
      <c r="G27" s="8">
        <f>ROUND(SUM(D27:F27)/3,2)</f>
        <v>9105.34</v>
      </c>
      <c r="H27" s="8">
        <f>G27-530</f>
        <v>8575.34</v>
      </c>
      <c r="I27" s="19" t="s">
        <v>107</v>
      </c>
    </row>
    <row r="28" spans="2:9" ht="12.75">
      <c r="B28" s="4"/>
      <c r="D28" s="11"/>
      <c r="E28" s="11"/>
      <c r="F28" s="11"/>
      <c r="G28" s="11"/>
      <c r="H28" s="11"/>
      <c r="I28" s="19"/>
    </row>
    <row r="29" spans="2:9" ht="12.75">
      <c r="B29" s="4" t="s">
        <v>63</v>
      </c>
      <c r="D29" s="11">
        <v>0</v>
      </c>
      <c r="E29" s="11">
        <v>28.900000000000002</v>
      </c>
      <c r="F29" s="11">
        <v>215.95</v>
      </c>
      <c r="G29" s="11">
        <f t="shared" si="0"/>
        <v>81.62</v>
      </c>
      <c r="H29" s="11">
        <v>600</v>
      </c>
      <c r="I29" s="17" t="s">
        <v>105</v>
      </c>
    </row>
    <row r="31" spans="2:8" ht="12.75">
      <c r="B31" s="4" t="s">
        <v>26</v>
      </c>
      <c r="D31" s="11">
        <v>1603.53</v>
      </c>
      <c r="E31" s="11">
        <v>3122.0199999999995</v>
      </c>
      <c r="F31" s="11">
        <f>SUM(F32:F36)</f>
        <v>3499.3</v>
      </c>
      <c r="G31" s="11">
        <f>SUM(G32:G36)</f>
        <v>2741.62</v>
      </c>
      <c r="H31" s="11">
        <f>SUM(H32:H36)</f>
        <v>5421</v>
      </c>
    </row>
    <row r="32" spans="3:9" ht="12.75">
      <c r="C32" s="5" t="s">
        <v>56</v>
      </c>
      <c r="D32" s="11">
        <v>0</v>
      </c>
      <c r="E32" s="12">
        <v>0</v>
      </c>
      <c r="F32" s="12"/>
      <c r="G32" s="12">
        <f>ROUND(SUM(D32:F32)/3,2)</f>
        <v>0</v>
      </c>
      <c r="H32" s="12">
        <v>650</v>
      </c>
      <c r="I32" s="17" t="s">
        <v>101</v>
      </c>
    </row>
    <row r="33" spans="3:9" ht="12.75">
      <c r="C33" t="s">
        <v>42</v>
      </c>
      <c r="D33" s="8">
        <v>1276.5</v>
      </c>
      <c r="E33" s="8">
        <v>0</v>
      </c>
      <c r="F33" s="8">
        <v>1392.41</v>
      </c>
      <c r="G33" s="12">
        <f>ROUND(SUM(D33:F33)/3,2)</f>
        <v>889.64</v>
      </c>
      <c r="H33" s="8">
        <v>3271</v>
      </c>
      <c r="I33" t="s">
        <v>84</v>
      </c>
    </row>
    <row r="34" spans="3:9" ht="12.75">
      <c r="C34" t="s">
        <v>80</v>
      </c>
      <c r="D34" s="8">
        <v>0</v>
      </c>
      <c r="E34" s="8">
        <v>0</v>
      </c>
      <c r="F34" s="8">
        <v>607.66</v>
      </c>
      <c r="G34" s="12">
        <f>ROUND(SUM(D34:F34)/3,2)</f>
        <v>202.55</v>
      </c>
      <c r="H34" s="8">
        <v>0</v>
      </c>
      <c r="I34" t="s">
        <v>88</v>
      </c>
    </row>
    <row r="35" spans="3:9" ht="12.75">
      <c r="C35" t="s">
        <v>43</v>
      </c>
      <c r="D35" s="12">
        <v>327.03</v>
      </c>
      <c r="E35" s="12">
        <v>1847.1899999999996</v>
      </c>
      <c r="F35" s="12">
        <v>711.15</v>
      </c>
      <c r="G35" s="12">
        <f>ROUND(SUM(D35:F35)/3,2)</f>
        <v>961.79</v>
      </c>
      <c r="H35" s="12">
        <v>500</v>
      </c>
      <c r="I35" s="17" t="s">
        <v>93</v>
      </c>
    </row>
    <row r="36" spans="3:9" ht="12.75">
      <c r="C36" t="s">
        <v>41</v>
      </c>
      <c r="D36" s="12">
        <v>0</v>
      </c>
      <c r="E36" s="12">
        <v>1274.83</v>
      </c>
      <c r="F36" s="12">
        <v>788.08</v>
      </c>
      <c r="G36" s="12">
        <f>ROUND(SUM(D36:F36)/3,2)</f>
        <v>687.64</v>
      </c>
      <c r="H36" s="12">
        <v>1000</v>
      </c>
      <c r="I36" s="17" t="s">
        <v>94</v>
      </c>
    </row>
    <row r="37" spans="4:9" ht="12.75">
      <c r="D37" s="12"/>
      <c r="E37" s="12"/>
      <c r="F37" s="12"/>
      <c r="G37" s="12"/>
      <c r="H37" s="12"/>
      <c r="I37" s="17"/>
    </row>
    <row r="38" spans="1:9" s="4" customFormat="1" ht="12.75">
      <c r="A38"/>
      <c r="B38" s="4" t="s">
        <v>33</v>
      </c>
      <c r="C38"/>
      <c r="D38" s="11">
        <v>1262</v>
      </c>
      <c r="E38" s="11">
        <v>1404</v>
      </c>
      <c r="F38" s="11">
        <v>1674.81</v>
      </c>
      <c r="G38" s="11">
        <f t="shared" si="0"/>
        <v>1446.94</v>
      </c>
      <c r="H38" s="11">
        <f>127*12</f>
        <v>1524</v>
      </c>
      <c r="I38" s="29" t="s">
        <v>109</v>
      </c>
    </row>
    <row r="39" spans="1:9" s="4" customFormat="1" ht="12.75">
      <c r="A39"/>
      <c r="B39" s="4" t="s">
        <v>24</v>
      </c>
      <c r="D39" s="11">
        <v>100</v>
      </c>
      <c r="E39" s="11">
        <v>100</v>
      </c>
      <c r="F39" s="11">
        <v>170</v>
      </c>
      <c r="G39" s="11">
        <f t="shared" si="0"/>
        <v>123.33</v>
      </c>
      <c r="H39" s="11">
        <v>100</v>
      </c>
      <c r="I39" t="s">
        <v>85</v>
      </c>
    </row>
    <row r="40" spans="1:9" s="4" customFormat="1" ht="12.75">
      <c r="A40"/>
      <c r="B40" s="20" t="s">
        <v>79</v>
      </c>
      <c r="C40"/>
      <c r="D40" s="11">
        <v>50.88</v>
      </c>
      <c r="E40" s="11">
        <v>80.76</v>
      </c>
      <c r="F40" s="11">
        <v>84.85</v>
      </c>
      <c r="G40" s="11">
        <f>ROUND(SUM(D40:F40)/3,2)</f>
        <v>72.16</v>
      </c>
      <c r="H40" s="11">
        <f>ROUND(G40*1.1,2)</f>
        <v>79.38</v>
      </c>
      <c r="I40" s="17" t="s">
        <v>89</v>
      </c>
    </row>
    <row r="41" spans="1:9" s="4" customFormat="1" ht="12.75">
      <c r="A41"/>
      <c r="B41" s="4" t="s">
        <v>54</v>
      </c>
      <c r="D41" s="11">
        <v>0</v>
      </c>
      <c r="E41" s="11">
        <v>0</v>
      </c>
      <c r="F41" s="11">
        <v>0</v>
      </c>
      <c r="G41" s="11">
        <f t="shared" si="0"/>
        <v>0</v>
      </c>
      <c r="H41" s="11">
        <v>15</v>
      </c>
      <c r="I41" s="17" t="s">
        <v>95</v>
      </c>
    </row>
    <row r="42" spans="1:14" s="4" customFormat="1" ht="12.75">
      <c r="A42"/>
      <c r="B42" s="4" t="s">
        <v>47</v>
      </c>
      <c r="D42" s="11">
        <v>1089.38</v>
      </c>
      <c r="E42" s="11">
        <v>652.31</v>
      </c>
      <c r="F42" s="11">
        <v>878.69</v>
      </c>
      <c r="G42" s="11">
        <f t="shared" si="0"/>
        <v>873.46</v>
      </c>
      <c r="H42" s="11">
        <v>0</v>
      </c>
      <c r="I42" t="s">
        <v>96</v>
      </c>
      <c r="N42"/>
    </row>
    <row r="43" spans="1:9" s="4" customFormat="1" ht="12.75">
      <c r="A43"/>
      <c r="I43"/>
    </row>
    <row r="44" spans="1:8" ht="12.75">
      <c r="A44" s="25" t="s">
        <v>11</v>
      </c>
      <c r="D44" s="11">
        <v>472.77</v>
      </c>
      <c r="E44" s="11">
        <v>1504.49</v>
      </c>
      <c r="F44" s="11">
        <f>SUM(F45:F50)</f>
        <v>1018.18</v>
      </c>
      <c r="G44" s="11">
        <f>SUM(G45:G50)</f>
        <v>998.48</v>
      </c>
      <c r="H44" s="11">
        <f>SUM(H45:H50)</f>
        <v>960</v>
      </c>
    </row>
    <row r="45" spans="1:14" s="4" customFormat="1" ht="12.75" customHeight="1">
      <c r="A45"/>
      <c r="B45" t="s">
        <v>16</v>
      </c>
      <c r="D45" s="12">
        <v>0</v>
      </c>
      <c r="E45" s="12">
        <v>135</v>
      </c>
      <c r="F45" s="12">
        <v>0</v>
      </c>
      <c r="G45" s="12">
        <f aca="true" t="shared" si="1" ref="G45:G50">ROUND(SUM(D45:F45)/3,2)</f>
        <v>45</v>
      </c>
      <c r="H45" s="12">
        <v>100</v>
      </c>
      <c r="I45" s="17" t="s">
        <v>98</v>
      </c>
      <c r="J45"/>
      <c r="K45"/>
      <c r="N45"/>
    </row>
    <row r="46" spans="2:9" ht="12.75">
      <c r="B46" t="s">
        <v>14</v>
      </c>
      <c r="D46" s="8">
        <v>51</v>
      </c>
      <c r="E46" s="8">
        <v>341.9</v>
      </c>
      <c r="F46" s="8">
        <v>454</v>
      </c>
      <c r="G46" s="8">
        <f t="shared" si="1"/>
        <v>282.3</v>
      </c>
      <c r="H46" s="12">
        <v>100</v>
      </c>
      <c r="I46" s="17" t="s">
        <v>98</v>
      </c>
    </row>
    <row r="47" spans="2:9" ht="12.75">
      <c r="B47" t="s">
        <v>13</v>
      </c>
      <c r="D47" s="8">
        <v>261.03</v>
      </c>
      <c r="E47" s="8">
        <v>395.58</v>
      </c>
      <c r="F47" s="8">
        <v>0</v>
      </c>
      <c r="G47" s="8">
        <f t="shared" si="1"/>
        <v>218.87</v>
      </c>
      <c r="H47" s="12">
        <v>100</v>
      </c>
      <c r="I47" s="17" t="s">
        <v>98</v>
      </c>
    </row>
    <row r="48" spans="2:9" ht="12.75">
      <c r="B48" t="s">
        <v>12</v>
      </c>
      <c r="D48" s="8">
        <v>0</v>
      </c>
      <c r="E48" s="8">
        <v>626.9599999999999</v>
      </c>
      <c r="F48" s="8">
        <v>564.18</v>
      </c>
      <c r="G48" s="8">
        <f t="shared" si="1"/>
        <v>397.05</v>
      </c>
      <c r="H48" s="12">
        <v>660</v>
      </c>
      <c r="I48" t="s">
        <v>97</v>
      </c>
    </row>
    <row r="49" spans="1:11" s="4" customFormat="1" ht="12.75">
      <c r="A49"/>
      <c r="B49" t="s">
        <v>15</v>
      </c>
      <c r="D49" s="8">
        <v>160.74</v>
      </c>
      <c r="E49" s="12">
        <v>5.05</v>
      </c>
      <c r="F49" s="12">
        <v>0</v>
      </c>
      <c r="G49" s="12">
        <f t="shared" si="1"/>
        <v>55.26</v>
      </c>
      <c r="H49" s="12">
        <v>0</v>
      </c>
      <c r="I49" s="27" t="s">
        <v>100</v>
      </c>
      <c r="J49"/>
      <c r="K49"/>
    </row>
    <row r="50" spans="2:9" ht="12.75">
      <c r="B50" t="s">
        <v>46</v>
      </c>
      <c r="D50" s="8">
        <v>0</v>
      </c>
      <c r="E50" s="8">
        <v>0</v>
      </c>
      <c r="F50" s="8">
        <v>0</v>
      </c>
      <c r="G50" s="8">
        <f t="shared" si="1"/>
        <v>0</v>
      </c>
      <c r="H50" s="12">
        <v>0</v>
      </c>
      <c r="I50" s="27" t="s">
        <v>99</v>
      </c>
    </row>
    <row r="51" ht="12.75">
      <c r="B51" s="15"/>
    </row>
    <row r="52" spans="1:8" ht="12.75">
      <c r="A52" s="25" t="s">
        <v>29</v>
      </c>
      <c r="D52" s="11">
        <v>13352.199999999999</v>
      </c>
      <c r="E52" s="11">
        <v>5017.72</v>
      </c>
      <c r="F52" s="11">
        <f>SUM(F53:F54)</f>
        <v>16605.59</v>
      </c>
      <c r="G52" s="11">
        <f>ROUND(SUM(D52:F52)/3,2)</f>
        <v>11658.5</v>
      </c>
      <c r="H52" s="11">
        <f>SUM(H53:H54)</f>
        <v>17536.57</v>
      </c>
    </row>
    <row r="53" spans="2:9" ht="12.75">
      <c r="B53" s="19" t="s">
        <v>49</v>
      </c>
      <c r="C53" s="5"/>
      <c r="D53" s="12">
        <v>0</v>
      </c>
      <c r="E53" s="12">
        <v>0</v>
      </c>
      <c r="F53" s="12">
        <v>19.509999999999998</v>
      </c>
      <c r="G53" s="12">
        <f>ROUND(SUM(D53:F53)/3,2)</f>
        <v>6.5</v>
      </c>
      <c r="H53" s="12">
        <v>25</v>
      </c>
      <c r="I53" t="s">
        <v>67</v>
      </c>
    </row>
    <row r="54" spans="2:9" ht="12.75">
      <c r="B54" s="19" t="s">
        <v>48</v>
      </c>
      <c r="C54" s="5"/>
      <c r="D54" s="12">
        <v>13352.199999999999</v>
      </c>
      <c r="E54" s="12">
        <v>5017.72</v>
      </c>
      <c r="F54" s="12">
        <v>16586.08</v>
      </c>
      <c r="G54" s="12">
        <f>ROUND(SUM(D54:F54)/3,2)</f>
        <v>11652</v>
      </c>
      <c r="H54" s="12">
        <v>17511.57</v>
      </c>
      <c r="I54" t="s">
        <v>78</v>
      </c>
    </row>
    <row r="56" spans="1:8" ht="12.75">
      <c r="A56" s="25" t="s">
        <v>5</v>
      </c>
      <c r="D56" s="11">
        <v>1000</v>
      </c>
      <c r="E56" s="11">
        <v>1500</v>
      </c>
      <c r="F56" s="11">
        <f>SUM(F57:F59)</f>
        <v>2500</v>
      </c>
      <c r="G56" s="11">
        <f>SUM(G57:G59)</f>
        <v>1333.33</v>
      </c>
      <c r="H56" s="11">
        <f>SUM(H57:H59)</f>
        <v>2500</v>
      </c>
    </row>
    <row r="57" spans="2:9" ht="12.75">
      <c r="B57" s="5" t="s">
        <v>38</v>
      </c>
      <c r="C57" s="5"/>
      <c r="D57" s="12">
        <v>1000</v>
      </c>
      <c r="E57" s="12">
        <v>1500</v>
      </c>
      <c r="F57" s="12">
        <v>1500</v>
      </c>
      <c r="G57" s="12">
        <f>ROUND(SUM(D57:F57)/3,2)</f>
        <v>1333.33</v>
      </c>
      <c r="H57" s="12">
        <v>1500</v>
      </c>
      <c r="I57" t="s">
        <v>68</v>
      </c>
    </row>
    <row r="58" spans="2:9" ht="12.75">
      <c r="B58" s="5" t="s">
        <v>57</v>
      </c>
      <c r="C58" s="5"/>
      <c r="D58" s="12">
        <v>0</v>
      </c>
      <c r="E58" s="12">
        <v>0</v>
      </c>
      <c r="F58" s="12">
        <v>1000</v>
      </c>
      <c r="G58" s="12">
        <v>0</v>
      </c>
      <c r="H58" s="12">
        <v>1000</v>
      </c>
      <c r="I58" t="s">
        <v>68</v>
      </c>
    </row>
    <row r="59" spans="2:8" ht="12.75">
      <c r="B59" s="26" t="s">
        <v>39</v>
      </c>
      <c r="C59" s="5"/>
      <c r="D59" s="12">
        <v>0</v>
      </c>
      <c r="E59" s="12">
        <v>0</v>
      </c>
      <c r="F59" s="12">
        <v>0</v>
      </c>
      <c r="G59" s="12">
        <f>ROUND(SUM(D59:F59)/3,2)</f>
        <v>0</v>
      </c>
      <c r="H59" s="12">
        <v>0</v>
      </c>
    </row>
    <row r="61" spans="2:6" ht="12.75">
      <c r="B61" s="3"/>
      <c r="C61" s="3"/>
      <c r="D61" s="10"/>
      <c r="E61" s="10"/>
      <c r="F61" s="10"/>
    </row>
    <row r="62" spans="1:9" s="4" customFormat="1" ht="18">
      <c r="A62" s="6" t="s">
        <v>27</v>
      </c>
      <c r="D62" s="13">
        <f>SUM(D12:D25)+SUM(D29:D31)+SUM(D38:D44)+D52+D56</f>
        <v>32979.23</v>
      </c>
      <c r="E62" s="13">
        <f>SUM(E12:E25)+SUM(E29:E31)+SUM(E38:E44)+E52+E56</f>
        <v>26968.64</v>
      </c>
      <c r="F62" s="13">
        <f>SUM(F12:F25)+SUM(F29:F31)+SUM(F38:F44)+F52+F56</f>
        <v>43153.04</v>
      </c>
      <c r="G62" s="13">
        <f>SUM(G12:G25)+SUM(G29:G31)+SUM(G38:G44)+G52+G56</f>
        <v>34033.63</v>
      </c>
      <c r="H62" s="13">
        <f>SUM(H12:H25)+SUM(H29:H31)+SUM(H38:H44)+H52+H56</f>
        <v>44321.75</v>
      </c>
      <c r="I62" s="6"/>
    </row>
    <row r="65" spans="1:11" ht="18">
      <c r="A65" s="6" t="s">
        <v>31</v>
      </c>
      <c r="B65" s="4"/>
      <c r="C65" s="4"/>
      <c r="D65" s="13">
        <f>income!D55-expense!D62</f>
        <v>10701.150000000001</v>
      </c>
      <c r="E65" s="13">
        <f>income!E55-expense!E62</f>
        <v>3092.3199999999997</v>
      </c>
      <c r="F65" s="13">
        <f>income!F55-expense!F62</f>
        <v>-9656.40000000003</v>
      </c>
      <c r="G65" s="13">
        <f>income!G55-expense!G62</f>
        <v>1712.3700000000026</v>
      </c>
      <c r="H65" s="13">
        <f>income!H55-expense!H62</f>
        <v>-2899.320000000007</v>
      </c>
      <c r="K65" s="28"/>
    </row>
    <row r="68" ht="12.75">
      <c r="A68" t="s">
        <v>19</v>
      </c>
    </row>
    <row r="69" spans="1:5" ht="12.75">
      <c r="A69" s="18" t="s">
        <v>106</v>
      </c>
      <c r="E69" s="28"/>
    </row>
  </sheetData>
  <sheetProtection/>
  <printOptions/>
  <pageMargins left="0.75" right="0.75" top="1" bottom="1" header="0.5" footer="0.5"/>
  <pageSetup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jon-dell</cp:lastModifiedBy>
  <cp:lastPrinted>2014-06-07T16:42:37Z</cp:lastPrinted>
  <dcterms:created xsi:type="dcterms:W3CDTF">2009-08-18T02:15:49Z</dcterms:created>
  <dcterms:modified xsi:type="dcterms:W3CDTF">2017-07-02T00:59:13Z</dcterms:modified>
  <cp:category/>
  <cp:version/>
  <cp:contentType/>
  <cp:contentStatus/>
</cp:coreProperties>
</file>